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1570" windowHeight="7680" tabRatio="741" activeTab="3"/>
  </bookViews>
  <sheets>
    <sheet name="AgeWise" sheetId="25" r:id="rId1"/>
    <sheet name="Sheet1" sheetId="1" r:id="rId2"/>
    <sheet name="Study Area and FGD" sheetId="13" r:id="rId3"/>
    <sheet name="Threats_Analysis" sheetId="9" r:id="rId4"/>
    <sheet name="UniqueHazards_Names" sheetId="26" r:id="rId5"/>
    <sheet name="Sheet9" sheetId="22" r:id="rId6"/>
    <sheet name="PivotCategorizedThreatsAnalysis" sheetId="20" r:id="rId7"/>
    <sheet name="CategorizedThreatsAnalysis" sheetId="17" r:id="rId8"/>
    <sheet name="Threat_Category" sheetId="15" r:id="rId9"/>
    <sheet name="List_of_Area" sheetId="14" r:id="rId10"/>
    <sheet name="Consequences_Analysis_Threat1" sheetId="12" r:id="rId11"/>
    <sheet name="List of Consequences" sheetId="10" r:id="rId12"/>
    <sheet name="List_of_Threats" sheetId="2" r:id="rId13"/>
    <sheet name="List_of_FocusedGroups" sheetId="4" r:id="rId14"/>
    <sheet name="Test" sheetId="23" r:id="rId15"/>
  </sheets>
  <definedNames>
    <definedName name="_xlnm._FilterDatabase" localSheetId="7" hidden="1">CategorizedThreatsAnalysis!$A$1:$N$1</definedName>
    <definedName name="_xlnm._FilterDatabase" localSheetId="3" hidden="1">Threats_Analysis!#REF!</definedName>
  </definedNames>
  <calcPr calcId="152511"/>
  <pivotCaches>
    <pivotCache cacheId="2" r:id="rId16"/>
    <pivotCache cacheId="3"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59" i="9" l="1"/>
  <c r="K65" i="9"/>
  <c r="O65" i="9"/>
  <c r="M66" i="9"/>
  <c r="K67" i="9"/>
  <c r="O67" i="9"/>
  <c r="N67" i="9"/>
  <c r="L65" i="9"/>
  <c r="P65" i="9"/>
  <c r="N66" i="9"/>
  <c r="L67" i="9"/>
  <c r="P67" i="9"/>
  <c r="M65" i="9"/>
  <c r="K66" i="9"/>
  <c r="O66" i="9"/>
  <c r="M67" i="9"/>
  <c r="N65" i="9"/>
  <c r="L66" i="9"/>
  <c r="P66" i="9"/>
  <c r="L64" i="9"/>
  <c r="P64" i="9"/>
  <c r="M64" i="9"/>
  <c r="N64" i="9"/>
  <c r="O64" i="9"/>
  <c r="K64" i="9"/>
  <c r="K95" i="9"/>
  <c r="O95" i="9"/>
  <c r="M96" i="9"/>
  <c r="K97" i="9"/>
  <c r="O97" i="9"/>
  <c r="P96" i="9"/>
  <c r="L95" i="9"/>
  <c r="P95" i="9"/>
  <c r="N96" i="9"/>
  <c r="L97" i="9"/>
  <c r="P97" i="9"/>
  <c r="L96" i="9"/>
  <c r="M95" i="9"/>
  <c r="K96" i="9"/>
  <c r="O96" i="9"/>
  <c r="M97" i="9"/>
  <c r="N95" i="9"/>
  <c r="N97" i="9"/>
  <c r="L94" i="9"/>
  <c r="P94" i="9"/>
  <c r="O94" i="9"/>
  <c r="M94" i="9"/>
  <c r="N94" i="9"/>
  <c r="K94" i="9"/>
  <c r="AC97" i="9" l="1"/>
  <c r="O160" i="26" l="1"/>
  <c r="O140" i="26" l="1"/>
  <c r="O141" i="26"/>
  <c r="O142" i="26"/>
  <c r="O143" i="26"/>
  <c r="O144" i="26"/>
  <c r="O145" i="26"/>
  <c r="O146" i="26"/>
  <c r="O147" i="26"/>
  <c r="O148" i="26"/>
  <c r="O149" i="26"/>
  <c r="O150" i="26"/>
  <c r="O151" i="26"/>
  <c r="O152" i="26"/>
  <c r="O153" i="26"/>
  <c r="O154" i="26"/>
  <c r="O155" i="26"/>
  <c r="O156" i="26"/>
  <c r="O157" i="26"/>
  <c r="O158" i="26"/>
  <c r="O159" i="26"/>
  <c r="O161" i="26"/>
  <c r="O162" i="26"/>
  <c r="O163" i="26"/>
  <c r="O164" i="26"/>
  <c r="O165" i="26"/>
  <c r="O166" i="26"/>
  <c r="O167" i="26"/>
  <c r="O168" i="26"/>
  <c r="O169" i="26"/>
  <c r="O170" i="26"/>
  <c r="O171" i="26"/>
  <c r="O172" i="26"/>
  <c r="O173" i="26"/>
  <c r="O174" i="26"/>
  <c r="O175" i="26"/>
  <c r="O176" i="26"/>
  <c r="O139" i="26"/>
  <c r="I140" i="26"/>
  <c r="J140" i="26"/>
  <c r="K140" i="26"/>
  <c r="L140" i="26"/>
  <c r="M140" i="26"/>
  <c r="I141" i="26"/>
  <c r="J141" i="26"/>
  <c r="K141" i="26"/>
  <c r="L141" i="26"/>
  <c r="M141" i="26"/>
  <c r="I142" i="26"/>
  <c r="J142" i="26"/>
  <c r="K142" i="26"/>
  <c r="L142" i="26"/>
  <c r="M142" i="26"/>
  <c r="I143" i="26"/>
  <c r="J143" i="26"/>
  <c r="K143" i="26"/>
  <c r="L143" i="26"/>
  <c r="M143" i="26"/>
  <c r="I144" i="26"/>
  <c r="J144" i="26"/>
  <c r="K144" i="26"/>
  <c r="L144" i="26"/>
  <c r="M144" i="26"/>
  <c r="I145" i="26"/>
  <c r="J145" i="26"/>
  <c r="K145" i="26"/>
  <c r="L145" i="26"/>
  <c r="M145" i="26"/>
  <c r="I146" i="26"/>
  <c r="J146" i="26"/>
  <c r="K146" i="26"/>
  <c r="L146" i="26"/>
  <c r="M146" i="26"/>
  <c r="I147" i="26"/>
  <c r="J147" i="26"/>
  <c r="K147" i="26"/>
  <c r="L147" i="26"/>
  <c r="M147" i="26"/>
  <c r="I148" i="26"/>
  <c r="J148" i="26"/>
  <c r="K148" i="26"/>
  <c r="L148" i="26"/>
  <c r="M148" i="26"/>
  <c r="I149" i="26"/>
  <c r="J149" i="26"/>
  <c r="K149" i="26"/>
  <c r="L149" i="26"/>
  <c r="M149" i="26"/>
  <c r="I150" i="26"/>
  <c r="J150" i="26"/>
  <c r="K150" i="26"/>
  <c r="L150" i="26"/>
  <c r="M150" i="26"/>
  <c r="I151" i="26"/>
  <c r="J151" i="26"/>
  <c r="K151" i="26"/>
  <c r="L151" i="26"/>
  <c r="M151" i="26"/>
  <c r="I152" i="26"/>
  <c r="J152" i="26"/>
  <c r="K152" i="26"/>
  <c r="L152" i="26"/>
  <c r="M152" i="26"/>
  <c r="I153" i="26"/>
  <c r="J153" i="26"/>
  <c r="K153" i="26"/>
  <c r="L153" i="26"/>
  <c r="M153" i="26"/>
  <c r="I154" i="26"/>
  <c r="J154" i="26"/>
  <c r="K154" i="26"/>
  <c r="L154" i="26"/>
  <c r="M154" i="26"/>
  <c r="I155" i="26"/>
  <c r="J155" i="26"/>
  <c r="K155" i="26"/>
  <c r="L155" i="26"/>
  <c r="M155" i="26"/>
  <c r="I156" i="26"/>
  <c r="J156" i="26"/>
  <c r="K156" i="26"/>
  <c r="L156" i="26"/>
  <c r="M156" i="26"/>
  <c r="I157" i="26"/>
  <c r="J157" i="26"/>
  <c r="K157" i="26"/>
  <c r="L157" i="26"/>
  <c r="M157" i="26"/>
  <c r="I158" i="26"/>
  <c r="J158" i="26"/>
  <c r="K158" i="26"/>
  <c r="L158" i="26"/>
  <c r="M158" i="26"/>
  <c r="I159" i="26"/>
  <c r="J159" i="26"/>
  <c r="K159" i="26"/>
  <c r="L159" i="26"/>
  <c r="M159" i="26"/>
  <c r="I160" i="26"/>
  <c r="J160" i="26"/>
  <c r="K160" i="26"/>
  <c r="L160" i="26"/>
  <c r="M160" i="26"/>
  <c r="I161" i="26"/>
  <c r="J161" i="26"/>
  <c r="K161" i="26"/>
  <c r="L161" i="26"/>
  <c r="M161" i="26"/>
  <c r="I162" i="26"/>
  <c r="J162" i="26"/>
  <c r="K162" i="26"/>
  <c r="L162" i="26"/>
  <c r="M162" i="26"/>
  <c r="I163" i="26"/>
  <c r="J163" i="26"/>
  <c r="K163" i="26"/>
  <c r="L163" i="26"/>
  <c r="M163" i="26"/>
  <c r="I164" i="26"/>
  <c r="J164" i="26"/>
  <c r="K164" i="26"/>
  <c r="L164" i="26"/>
  <c r="M164" i="26"/>
  <c r="I165" i="26"/>
  <c r="J165" i="26"/>
  <c r="K165" i="26"/>
  <c r="L165" i="26"/>
  <c r="M165" i="26"/>
  <c r="I166" i="26"/>
  <c r="J166" i="26"/>
  <c r="K166" i="26"/>
  <c r="L166" i="26"/>
  <c r="M166" i="26"/>
  <c r="I167" i="26"/>
  <c r="J167" i="26"/>
  <c r="K167" i="26"/>
  <c r="L167" i="26"/>
  <c r="M167" i="26"/>
  <c r="I168" i="26"/>
  <c r="J168" i="26"/>
  <c r="K168" i="26"/>
  <c r="L168" i="26"/>
  <c r="M168" i="26"/>
  <c r="I169" i="26"/>
  <c r="J169" i="26"/>
  <c r="K169" i="26"/>
  <c r="L169" i="26"/>
  <c r="M169" i="26"/>
  <c r="I170" i="26"/>
  <c r="J170" i="26"/>
  <c r="K170" i="26"/>
  <c r="L170" i="26"/>
  <c r="M170" i="26"/>
  <c r="I171" i="26"/>
  <c r="J171" i="26"/>
  <c r="K171" i="26"/>
  <c r="L171" i="26"/>
  <c r="M171" i="26"/>
  <c r="I172" i="26"/>
  <c r="J172" i="26"/>
  <c r="K172" i="26"/>
  <c r="L172" i="26"/>
  <c r="M172" i="26"/>
  <c r="I173" i="26"/>
  <c r="J173" i="26"/>
  <c r="K173" i="26"/>
  <c r="L173" i="26"/>
  <c r="M173" i="26"/>
  <c r="I174" i="26"/>
  <c r="J174" i="26"/>
  <c r="K174" i="26"/>
  <c r="L174" i="26"/>
  <c r="M174" i="26"/>
  <c r="I175" i="26"/>
  <c r="J175" i="26"/>
  <c r="K175" i="26"/>
  <c r="L175" i="26"/>
  <c r="M175" i="26"/>
  <c r="I176" i="26"/>
  <c r="J176" i="26"/>
  <c r="K176" i="26"/>
  <c r="L176" i="26"/>
  <c r="M176" i="26"/>
  <c r="J139" i="26"/>
  <c r="K139" i="26"/>
  <c r="L139" i="26"/>
  <c r="M139" i="26"/>
  <c r="I139" i="26"/>
  <c r="C125" i="26"/>
  <c r="C106" i="26"/>
  <c r="C89" i="26"/>
  <c r="C73" i="26"/>
  <c r="C46" i="26"/>
  <c r="I5" i="26"/>
  <c r="J5" i="26"/>
  <c r="K5" i="26"/>
  <c r="L5" i="26"/>
  <c r="M5" i="26"/>
  <c r="I6" i="26"/>
  <c r="J6" i="26"/>
  <c r="K6" i="26"/>
  <c r="L6" i="26"/>
  <c r="M6" i="26"/>
  <c r="I7" i="26"/>
  <c r="J7" i="26"/>
  <c r="K7" i="26"/>
  <c r="L7" i="26"/>
  <c r="M7" i="26"/>
  <c r="I8" i="26"/>
  <c r="J8" i="26"/>
  <c r="K8" i="26"/>
  <c r="L8" i="26"/>
  <c r="M8" i="26"/>
  <c r="I9" i="26"/>
  <c r="J9" i="26"/>
  <c r="K9" i="26"/>
  <c r="L9" i="26"/>
  <c r="M9" i="26"/>
  <c r="I10" i="26"/>
  <c r="J10" i="26"/>
  <c r="K10" i="26"/>
  <c r="L10" i="26"/>
  <c r="M10" i="26"/>
  <c r="I11" i="26"/>
  <c r="J11" i="26"/>
  <c r="K11" i="26"/>
  <c r="L11" i="26"/>
  <c r="M11" i="26"/>
  <c r="I12" i="26"/>
  <c r="J12" i="26"/>
  <c r="K12" i="26"/>
  <c r="L12" i="26"/>
  <c r="M12" i="26"/>
  <c r="I13" i="26"/>
  <c r="J13" i="26"/>
  <c r="K13" i="26"/>
  <c r="L13" i="26"/>
  <c r="M13" i="26"/>
  <c r="I14" i="26"/>
  <c r="J14" i="26"/>
  <c r="K14" i="26"/>
  <c r="L14" i="26"/>
  <c r="M14" i="26"/>
  <c r="I15" i="26"/>
  <c r="J15" i="26"/>
  <c r="K15" i="26"/>
  <c r="L15" i="26"/>
  <c r="M15" i="26"/>
  <c r="I16" i="26"/>
  <c r="J16" i="26"/>
  <c r="K16" i="26"/>
  <c r="L16" i="26"/>
  <c r="M16" i="26"/>
  <c r="I17" i="26"/>
  <c r="J17" i="26"/>
  <c r="K17" i="26"/>
  <c r="L17" i="26"/>
  <c r="M17" i="26"/>
  <c r="I18" i="26"/>
  <c r="J18" i="26"/>
  <c r="K18" i="26"/>
  <c r="L18" i="26"/>
  <c r="M18" i="26"/>
  <c r="I19" i="26"/>
  <c r="J19" i="26"/>
  <c r="K19" i="26"/>
  <c r="L19" i="26"/>
  <c r="M19" i="26"/>
  <c r="I20" i="26"/>
  <c r="J20" i="26"/>
  <c r="K20" i="26"/>
  <c r="L20" i="26"/>
  <c r="M20" i="26"/>
  <c r="I21" i="26"/>
  <c r="J21" i="26"/>
  <c r="K21" i="26"/>
  <c r="L21" i="26"/>
  <c r="M21" i="26"/>
  <c r="I22" i="26"/>
  <c r="J22" i="26"/>
  <c r="K22" i="26"/>
  <c r="L22" i="26"/>
  <c r="M22" i="26"/>
  <c r="I23" i="26"/>
  <c r="J23" i="26"/>
  <c r="K23" i="26"/>
  <c r="L23" i="26"/>
  <c r="M23" i="26"/>
  <c r="I24" i="26"/>
  <c r="J24" i="26"/>
  <c r="K24" i="26"/>
  <c r="L24" i="26"/>
  <c r="M24" i="26"/>
  <c r="I25" i="26"/>
  <c r="J25" i="26"/>
  <c r="K25" i="26"/>
  <c r="L25" i="26"/>
  <c r="M25" i="26"/>
  <c r="I26" i="26"/>
  <c r="J26" i="26"/>
  <c r="K26" i="26"/>
  <c r="L26" i="26"/>
  <c r="M26" i="26"/>
  <c r="I27" i="26"/>
  <c r="J27" i="26"/>
  <c r="K27" i="26"/>
  <c r="L27" i="26"/>
  <c r="M27" i="26"/>
  <c r="I28" i="26"/>
  <c r="J28" i="26"/>
  <c r="K28" i="26"/>
  <c r="L28" i="26"/>
  <c r="M28" i="26"/>
  <c r="I29" i="26"/>
  <c r="J29" i="26"/>
  <c r="K29" i="26"/>
  <c r="L29" i="26"/>
  <c r="M29" i="26"/>
  <c r="I30" i="26"/>
  <c r="J30" i="26"/>
  <c r="K30" i="26"/>
  <c r="L30" i="26"/>
  <c r="M30" i="26"/>
  <c r="I31" i="26"/>
  <c r="J31" i="26"/>
  <c r="K31" i="26"/>
  <c r="L31" i="26"/>
  <c r="M31" i="26"/>
  <c r="I32" i="26"/>
  <c r="J32" i="26"/>
  <c r="K32" i="26"/>
  <c r="L32" i="26"/>
  <c r="M32" i="26"/>
  <c r="I33" i="26"/>
  <c r="J33" i="26"/>
  <c r="K33" i="26"/>
  <c r="L33" i="26"/>
  <c r="M33" i="26"/>
  <c r="I34" i="26"/>
  <c r="J34" i="26"/>
  <c r="K34" i="26"/>
  <c r="L34" i="26"/>
  <c r="M34" i="26"/>
  <c r="I35" i="26"/>
  <c r="J35" i="26"/>
  <c r="K35" i="26"/>
  <c r="L35" i="26"/>
  <c r="M35" i="26"/>
  <c r="I36" i="26"/>
  <c r="J36" i="26"/>
  <c r="K36" i="26"/>
  <c r="L36" i="26"/>
  <c r="M36" i="26"/>
  <c r="I37" i="26"/>
  <c r="J37" i="26"/>
  <c r="K37" i="26"/>
  <c r="L37" i="26"/>
  <c r="M37" i="26"/>
  <c r="I38" i="26"/>
  <c r="J38" i="26"/>
  <c r="K38" i="26"/>
  <c r="L38" i="26"/>
  <c r="M38" i="26"/>
  <c r="I39" i="26"/>
  <c r="J39" i="26"/>
  <c r="K39" i="26"/>
  <c r="L39" i="26"/>
  <c r="M39" i="26"/>
  <c r="I40" i="26"/>
  <c r="J40" i="26"/>
  <c r="K40" i="26"/>
  <c r="L40" i="26"/>
  <c r="M40" i="26"/>
  <c r="I41" i="26"/>
  <c r="J41" i="26"/>
  <c r="K41" i="26"/>
  <c r="L41" i="26"/>
  <c r="M41" i="26"/>
  <c r="J4" i="26"/>
  <c r="K4" i="26"/>
  <c r="L4" i="26"/>
  <c r="M4" i="26"/>
  <c r="I4" i="26"/>
  <c r="H14" i="25" l="1"/>
  <c r="G14" i="25"/>
  <c r="D14" i="25"/>
  <c r="T15" i="13"/>
  <c r="U15" i="13"/>
  <c r="V15" i="13"/>
  <c r="W15" i="13"/>
  <c r="X15" i="13"/>
  <c r="S15" i="13"/>
  <c r="S6" i="13"/>
  <c r="T6" i="13"/>
  <c r="U6" i="13"/>
  <c r="V6" i="13"/>
  <c r="W6" i="13"/>
  <c r="X6" i="13"/>
  <c r="S7" i="13"/>
  <c r="T7" i="13"/>
  <c r="U7" i="13"/>
  <c r="V7" i="13"/>
  <c r="W7" i="13"/>
  <c r="X7" i="13"/>
  <c r="S8" i="13"/>
  <c r="T8" i="13"/>
  <c r="U8" i="13"/>
  <c r="V8" i="13"/>
  <c r="W8" i="13"/>
  <c r="X8" i="13"/>
  <c r="S9" i="13"/>
  <c r="T9" i="13"/>
  <c r="U9" i="13"/>
  <c r="V9" i="13"/>
  <c r="W9" i="13"/>
  <c r="X9" i="13"/>
  <c r="S10" i="13"/>
  <c r="T10" i="13"/>
  <c r="U10" i="13"/>
  <c r="V10" i="13"/>
  <c r="W10" i="13"/>
  <c r="X10" i="13"/>
  <c r="S11" i="13"/>
  <c r="T11" i="13"/>
  <c r="U11" i="13"/>
  <c r="V11" i="13"/>
  <c r="W11" i="13"/>
  <c r="X11" i="13"/>
  <c r="S12" i="13"/>
  <c r="T12" i="13"/>
  <c r="U12" i="13"/>
  <c r="V12" i="13"/>
  <c r="W12" i="13"/>
  <c r="X12" i="13"/>
  <c r="S13" i="13"/>
  <c r="T13" i="13"/>
  <c r="U13" i="13"/>
  <c r="V13" i="13"/>
  <c r="W13" i="13"/>
  <c r="X13" i="13"/>
  <c r="S14" i="13"/>
  <c r="T14" i="13"/>
  <c r="U14" i="13"/>
  <c r="V14" i="13"/>
  <c r="W14" i="13"/>
  <c r="X14" i="13"/>
  <c r="X5" i="13"/>
  <c r="W5" i="13"/>
  <c r="V5" i="13"/>
  <c r="U5" i="13"/>
  <c r="T5" i="13"/>
  <c r="S5" i="13"/>
  <c r="E14" i="25"/>
  <c r="C14" i="25"/>
  <c r="B14" i="25"/>
  <c r="C38" i="22" l="1"/>
  <c r="K34" i="22"/>
  <c r="I34" i="22"/>
  <c r="G34" i="22"/>
  <c r="E34" i="22"/>
  <c r="C34" i="22"/>
  <c r="H3" i="23"/>
  <c r="F3" i="23"/>
  <c r="M7" i="22" l="1"/>
  <c r="N7" i="22"/>
  <c r="O7" i="22"/>
  <c r="P7" i="22"/>
  <c r="Q7" i="22"/>
  <c r="M8" i="22"/>
  <c r="N8" i="22"/>
  <c r="O8" i="22"/>
  <c r="P8" i="22"/>
  <c r="Q8" i="22"/>
  <c r="M9" i="22"/>
  <c r="N9" i="22"/>
  <c r="O9" i="22"/>
  <c r="P9" i="22"/>
  <c r="Q9" i="22"/>
  <c r="M10" i="22"/>
  <c r="N10" i="22"/>
  <c r="O10" i="22"/>
  <c r="P10" i="22"/>
  <c r="Q10" i="22"/>
  <c r="M11" i="22"/>
  <c r="N11" i="22"/>
  <c r="O11" i="22"/>
  <c r="P11" i="22"/>
  <c r="Q11" i="22"/>
  <c r="M12" i="22"/>
  <c r="N12" i="22"/>
  <c r="O12" i="22"/>
  <c r="P12" i="22"/>
  <c r="Q12" i="22"/>
  <c r="M13" i="22"/>
  <c r="N13" i="22"/>
  <c r="O13" i="22"/>
  <c r="P13" i="22"/>
  <c r="Q13" i="22"/>
  <c r="M14" i="22"/>
  <c r="N14" i="22"/>
  <c r="O14" i="22"/>
  <c r="P14" i="22"/>
  <c r="Q14" i="22"/>
  <c r="M15" i="22"/>
  <c r="N15" i="22"/>
  <c r="O15" i="22"/>
  <c r="P15" i="22"/>
  <c r="Q15" i="22"/>
  <c r="M16" i="22"/>
  <c r="N16" i="22"/>
  <c r="O16" i="22"/>
  <c r="P16" i="22"/>
  <c r="Q16" i="22"/>
  <c r="M17" i="22"/>
  <c r="N17" i="22"/>
  <c r="O17" i="22"/>
  <c r="P17" i="22"/>
  <c r="Q17" i="22"/>
  <c r="M18" i="22"/>
  <c r="N18" i="22"/>
  <c r="O18" i="22"/>
  <c r="P18" i="22"/>
  <c r="M19" i="22"/>
  <c r="N19" i="22"/>
  <c r="O19" i="22"/>
  <c r="P19" i="22"/>
  <c r="M20" i="22"/>
  <c r="N20" i="22"/>
  <c r="O20" i="22"/>
  <c r="P20" i="22"/>
  <c r="M21" i="22"/>
  <c r="O21" i="22"/>
  <c r="P21" i="22"/>
  <c r="M22" i="22"/>
  <c r="P22" i="22"/>
  <c r="M23" i="22"/>
  <c r="P23" i="22"/>
  <c r="M24" i="22"/>
  <c r="M25" i="22"/>
  <c r="M26" i="22"/>
  <c r="M27" i="22"/>
  <c r="M28" i="22"/>
  <c r="M29" i="22"/>
  <c r="Q6" i="22"/>
  <c r="P6" i="22"/>
  <c r="O6" i="22"/>
  <c r="N6" i="22"/>
  <c r="M6" i="22"/>
  <c r="P56" i="20" l="1"/>
  <c r="Q56" i="20"/>
  <c r="R56" i="20"/>
  <c r="S56" i="20"/>
  <c r="T56" i="20"/>
  <c r="U56" i="20"/>
  <c r="P57" i="20"/>
  <c r="Q57" i="20"/>
  <c r="R57" i="20"/>
  <c r="S57" i="20"/>
  <c r="T57" i="20"/>
  <c r="U57" i="20"/>
  <c r="P58" i="20"/>
  <c r="Q58" i="20"/>
  <c r="R58" i="20"/>
  <c r="S58" i="20"/>
  <c r="T58" i="20"/>
  <c r="U58" i="20"/>
  <c r="P59" i="20"/>
  <c r="Q59" i="20"/>
  <c r="R59" i="20"/>
  <c r="S59" i="20"/>
  <c r="T59" i="20"/>
  <c r="U59" i="20"/>
  <c r="P60" i="20"/>
  <c r="Q60" i="20"/>
  <c r="R60" i="20"/>
  <c r="S60" i="20"/>
  <c r="T60" i="20"/>
  <c r="U60" i="20"/>
  <c r="P61" i="20"/>
  <c r="Q61" i="20"/>
  <c r="R61" i="20"/>
  <c r="S61" i="20"/>
  <c r="T61" i="20"/>
  <c r="U61" i="20"/>
  <c r="P62" i="20"/>
  <c r="Q62" i="20"/>
  <c r="R62" i="20"/>
  <c r="S62" i="20"/>
  <c r="T62" i="20"/>
  <c r="U62" i="20"/>
  <c r="P63" i="20"/>
  <c r="Q63" i="20"/>
  <c r="R63" i="20"/>
  <c r="S63" i="20"/>
  <c r="T63" i="20"/>
  <c r="U63" i="20"/>
  <c r="P64" i="20"/>
  <c r="Q64" i="20"/>
  <c r="R64" i="20"/>
  <c r="S64" i="20"/>
  <c r="T64" i="20"/>
  <c r="U64" i="20"/>
  <c r="P65" i="20"/>
  <c r="Q65" i="20"/>
  <c r="R65" i="20"/>
  <c r="S65" i="20"/>
  <c r="T65" i="20"/>
  <c r="U65" i="20"/>
  <c r="P66" i="20"/>
  <c r="Q66" i="20"/>
  <c r="R66" i="20"/>
  <c r="S66" i="20"/>
  <c r="T66" i="20"/>
  <c r="U66" i="20"/>
  <c r="P67" i="20"/>
  <c r="Q67" i="20"/>
  <c r="R67" i="20"/>
  <c r="S67" i="20"/>
  <c r="T67" i="20"/>
  <c r="U67" i="20"/>
  <c r="P68" i="20"/>
  <c r="Q68" i="20"/>
  <c r="R68" i="20"/>
  <c r="S68" i="20"/>
  <c r="T68" i="20"/>
  <c r="U68" i="20"/>
  <c r="P69" i="20"/>
  <c r="Q69" i="20"/>
  <c r="R69" i="20"/>
  <c r="S69" i="20"/>
  <c r="T69" i="20"/>
  <c r="U69" i="20"/>
  <c r="P70" i="20"/>
  <c r="Q70" i="20"/>
  <c r="R70" i="20"/>
  <c r="S70" i="20"/>
  <c r="T70" i="20"/>
  <c r="U70" i="20"/>
  <c r="P71" i="20"/>
  <c r="Q71" i="20"/>
  <c r="R71" i="20"/>
  <c r="S71" i="20"/>
  <c r="T71" i="20"/>
  <c r="U71" i="20"/>
  <c r="P72" i="20"/>
  <c r="Q72" i="20"/>
  <c r="R72" i="20"/>
  <c r="S72" i="20"/>
  <c r="T72" i="20"/>
  <c r="U72" i="20"/>
  <c r="P73" i="20"/>
  <c r="Q73" i="20"/>
  <c r="R73" i="20"/>
  <c r="S73" i="20"/>
  <c r="T73" i="20"/>
  <c r="U73" i="20"/>
  <c r="P74" i="20"/>
  <c r="Q74" i="20"/>
  <c r="R74" i="20"/>
  <c r="S74" i="20"/>
  <c r="T74" i="20"/>
  <c r="U74" i="20"/>
  <c r="P75" i="20"/>
  <c r="Q75" i="20"/>
  <c r="R75" i="20"/>
  <c r="S75" i="20"/>
  <c r="T75" i="20"/>
  <c r="U75" i="20"/>
  <c r="P76" i="20"/>
  <c r="Q76" i="20"/>
  <c r="R76" i="20"/>
  <c r="S76" i="20"/>
  <c r="T76" i="20"/>
  <c r="U76" i="20"/>
  <c r="P77" i="20"/>
  <c r="Q77" i="20"/>
  <c r="R77" i="20"/>
  <c r="S77" i="20"/>
  <c r="T77" i="20"/>
  <c r="U77" i="20"/>
  <c r="P78" i="20"/>
  <c r="Q78" i="20"/>
  <c r="R78" i="20"/>
  <c r="S78" i="20"/>
  <c r="T78" i="20"/>
  <c r="U78" i="20"/>
  <c r="P79" i="20"/>
  <c r="Q79" i="20"/>
  <c r="R79" i="20"/>
  <c r="S79" i="20"/>
  <c r="T79" i="20"/>
  <c r="U79" i="20"/>
  <c r="P80" i="20"/>
  <c r="Q80" i="20"/>
  <c r="R80" i="20"/>
  <c r="S80" i="20"/>
  <c r="T80" i="20"/>
  <c r="U80" i="20"/>
  <c r="P81" i="20"/>
  <c r="Q81" i="20"/>
  <c r="R81" i="20"/>
  <c r="S81" i="20"/>
  <c r="T81" i="20"/>
  <c r="U81" i="20"/>
  <c r="P82" i="20"/>
  <c r="Q82" i="20"/>
  <c r="R82" i="20"/>
  <c r="S82" i="20"/>
  <c r="T82" i="20"/>
  <c r="U82" i="20"/>
  <c r="P83" i="20"/>
  <c r="Q83" i="20"/>
  <c r="R83" i="20"/>
  <c r="S83" i="20"/>
  <c r="T83" i="20"/>
  <c r="U83" i="20"/>
  <c r="P84" i="20"/>
  <c r="Q84" i="20"/>
  <c r="R84" i="20"/>
  <c r="S84" i="20"/>
  <c r="T84" i="20"/>
  <c r="U84" i="20"/>
  <c r="P85" i="20"/>
  <c r="Q85" i="20"/>
  <c r="R85" i="20"/>
  <c r="S85" i="20"/>
  <c r="T85" i="20"/>
  <c r="U85" i="20"/>
  <c r="P86" i="20"/>
  <c r="Q86" i="20"/>
  <c r="R86" i="20"/>
  <c r="S86" i="20"/>
  <c r="T86" i="20"/>
  <c r="U86" i="20"/>
  <c r="P87" i="20"/>
  <c r="Q87" i="20"/>
  <c r="R87" i="20"/>
  <c r="S87" i="20"/>
  <c r="T87" i="20"/>
  <c r="U87" i="20"/>
  <c r="P88" i="20"/>
  <c r="Q88" i="20"/>
  <c r="R88" i="20"/>
  <c r="S88" i="20"/>
  <c r="T88" i="20"/>
  <c r="U88" i="20"/>
  <c r="P89" i="20"/>
  <c r="Q89" i="20"/>
  <c r="R89" i="20"/>
  <c r="S89" i="20"/>
  <c r="T89" i="20"/>
  <c r="U89" i="20"/>
  <c r="P90" i="20"/>
  <c r="Q90" i="20"/>
  <c r="R90" i="20"/>
  <c r="S90" i="20"/>
  <c r="T90" i="20"/>
  <c r="U90" i="20"/>
  <c r="P91" i="20"/>
  <c r="Q91" i="20"/>
  <c r="R91" i="20"/>
  <c r="S91" i="20"/>
  <c r="T91" i="20"/>
  <c r="U91" i="20"/>
  <c r="P92" i="20"/>
  <c r="Q92" i="20"/>
  <c r="R92" i="20"/>
  <c r="S92" i="20"/>
  <c r="T92" i="20"/>
  <c r="U92" i="20"/>
  <c r="P93" i="20"/>
  <c r="Q93" i="20"/>
  <c r="R93" i="20"/>
  <c r="S93" i="20"/>
  <c r="T93" i="20"/>
  <c r="U93" i="20"/>
  <c r="P94" i="20"/>
  <c r="Q94" i="20"/>
  <c r="R94" i="20"/>
  <c r="S94" i="20"/>
  <c r="T94" i="20"/>
  <c r="U94" i="20"/>
  <c r="P95" i="20"/>
  <c r="Q95" i="20"/>
  <c r="R95" i="20"/>
  <c r="S95" i="20"/>
  <c r="T95" i="20"/>
  <c r="U95" i="20"/>
  <c r="P96" i="20"/>
  <c r="Q96" i="20"/>
  <c r="R96" i="20"/>
  <c r="S96" i="20"/>
  <c r="T96" i="20"/>
  <c r="U96" i="20"/>
  <c r="P97" i="20"/>
  <c r="Q97" i="20"/>
  <c r="R97" i="20"/>
  <c r="S97" i="20"/>
  <c r="T97" i="20"/>
  <c r="U97" i="20"/>
  <c r="P98" i="20"/>
  <c r="Q98" i="20"/>
  <c r="R98" i="20"/>
  <c r="S98" i="20"/>
  <c r="T98" i="20"/>
  <c r="U98" i="20"/>
  <c r="Q55" i="20"/>
  <c r="R55" i="20"/>
  <c r="S55" i="20"/>
  <c r="T55" i="20"/>
  <c r="U55" i="20"/>
  <c r="P55" i="20"/>
  <c r="R5" i="9"/>
  <c r="R135" i="9" s="1"/>
  <c r="P14" i="13" l="1"/>
  <c r="O14" i="13"/>
  <c r="N14" i="13"/>
  <c r="M14" i="13"/>
  <c r="L14" i="13"/>
  <c r="P13" i="13"/>
  <c r="O13" i="13"/>
  <c r="N13" i="13"/>
  <c r="M13" i="13"/>
  <c r="L13" i="13"/>
  <c r="P12" i="13"/>
  <c r="O12" i="13"/>
  <c r="N12" i="13"/>
  <c r="M12" i="13"/>
  <c r="L12" i="13"/>
  <c r="P11" i="13"/>
  <c r="O11" i="13"/>
  <c r="N11" i="13"/>
  <c r="M11" i="13"/>
  <c r="L11" i="13"/>
  <c r="P10" i="13"/>
  <c r="O10" i="13"/>
  <c r="N10" i="13"/>
  <c r="M10" i="13"/>
  <c r="L10" i="13"/>
  <c r="P9" i="13"/>
  <c r="O9" i="13"/>
  <c r="N9" i="13"/>
  <c r="M9" i="13"/>
  <c r="L9" i="13"/>
  <c r="P8" i="13"/>
  <c r="O8" i="13"/>
  <c r="N8" i="13"/>
  <c r="M8" i="13"/>
  <c r="L8" i="13"/>
  <c r="P7" i="13"/>
  <c r="O7" i="13"/>
  <c r="N7" i="13"/>
  <c r="M7" i="13"/>
  <c r="L7" i="13"/>
  <c r="P6" i="13"/>
  <c r="O6" i="13"/>
  <c r="N6" i="13"/>
  <c r="M6" i="13"/>
  <c r="L6" i="13"/>
  <c r="P5" i="13"/>
  <c r="O5" i="13"/>
  <c r="N5" i="13"/>
  <c r="M5" i="13"/>
  <c r="L5" i="13"/>
  <c r="G17" i="13"/>
  <c r="M15" i="13" l="1"/>
  <c r="Q6" i="13"/>
  <c r="Q9" i="13"/>
  <c r="Q13" i="13"/>
  <c r="N15" i="13"/>
  <c r="Q10" i="13"/>
  <c r="Q14" i="13"/>
  <c r="O15" i="13"/>
  <c r="Q7" i="13"/>
  <c r="Q11" i="13"/>
  <c r="L15" i="13"/>
  <c r="P15" i="13"/>
  <c r="Q8" i="13"/>
  <c r="Q12" i="13"/>
  <c r="Q5" i="13"/>
  <c r="Q15" i="13" s="1"/>
  <c r="C18" i="13"/>
  <c r="D18" i="13"/>
  <c r="E18" i="13"/>
  <c r="F18" i="13"/>
  <c r="H15" i="13"/>
  <c r="Z38" i="13" l="1"/>
  <c r="AA36" i="13"/>
  <c r="B18" i="13" l="1"/>
  <c r="G18" i="13" s="1"/>
  <c r="B6" i="13"/>
  <c r="C6" i="13"/>
  <c r="D6" i="13"/>
  <c r="E6" i="13"/>
  <c r="F6" i="13"/>
  <c r="B7" i="13"/>
  <c r="C7" i="13"/>
  <c r="D7" i="13"/>
  <c r="E7" i="13"/>
  <c r="F7" i="13"/>
  <c r="B8" i="13"/>
  <c r="C8" i="13"/>
  <c r="D8" i="13"/>
  <c r="E8" i="13"/>
  <c r="F8" i="13"/>
  <c r="B9" i="13"/>
  <c r="C9" i="13"/>
  <c r="D9" i="13"/>
  <c r="E9" i="13"/>
  <c r="F9" i="13"/>
  <c r="B10" i="13"/>
  <c r="C10" i="13"/>
  <c r="D10" i="13"/>
  <c r="E10" i="13"/>
  <c r="F10" i="13"/>
  <c r="B11" i="13"/>
  <c r="C11" i="13"/>
  <c r="D11" i="13"/>
  <c r="E11" i="13"/>
  <c r="F11" i="13"/>
  <c r="B12" i="13"/>
  <c r="C12" i="13"/>
  <c r="D12" i="13"/>
  <c r="E12" i="13"/>
  <c r="F12" i="13"/>
  <c r="B13" i="13"/>
  <c r="C13" i="13"/>
  <c r="D13" i="13"/>
  <c r="E13" i="13"/>
  <c r="F13" i="13"/>
  <c r="B14" i="13"/>
  <c r="C14" i="13"/>
  <c r="D14" i="13"/>
  <c r="E14" i="13"/>
  <c r="F14" i="13"/>
  <c r="F5" i="13"/>
  <c r="E5" i="13"/>
  <c r="D5" i="13"/>
  <c r="C5" i="13"/>
  <c r="B5" i="13"/>
  <c r="R50" i="9"/>
  <c r="R49" i="9"/>
  <c r="P49" i="9"/>
  <c r="O49" i="9"/>
  <c r="Q49" i="9"/>
  <c r="Q50" i="9"/>
  <c r="P50" i="9"/>
  <c r="O50" i="9"/>
  <c r="N50" i="9"/>
  <c r="N49" i="9"/>
  <c r="S50" i="9" l="1"/>
  <c r="S49" i="9"/>
  <c r="S51" i="9" l="1"/>
  <c r="N6" i="12"/>
  <c r="O6" i="12"/>
  <c r="P6" i="12"/>
  <c r="Q6" i="12"/>
  <c r="R6" i="12"/>
  <c r="N7" i="12"/>
  <c r="O7" i="12"/>
  <c r="P7" i="12"/>
  <c r="Q7" i="12"/>
  <c r="R7" i="12"/>
  <c r="N8" i="12"/>
  <c r="O8" i="12"/>
  <c r="P8" i="12"/>
  <c r="Q8" i="12"/>
  <c r="R8" i="12"/>
  <c r="N9" i="12"/>
  <c r="O9" i="12"/>
  <c r="P9" i="12"/>
  <c r="Q9" i="12"/>
  <c r="R9" i="12"/>
  <c r="N10" i="12"/>
  <c r="O10" i="12"/>
  <c r="P10" i="12"/>
  <c r="Q10" i="12"/>
  <c r="R10" i="12"/>
  <c r="N11" i="12"/>
  <c r="O11" i="12"/>
  <c r="P11" i="12"/>
  <c r="Q11" i="12"/>
  <c r="R11" i="12"/>
  <c r="N12" i="12"/>
  <c r="O12" i="12"/>
  <c r="P12" i="12"/>
  <c r="Q12" i="12"/>
  <c r="R12" i="12"/>
  <c r="N13" i="12"/>
  <c r="O13" i="12"/>
  <c r="P13" i="12"/>
  <c r="Q13" i="12"/>
  <c r="R13" i="12"/>
  <c r="N14" i="12"/>
  <c r="O14" i="12"/>
  <c r="P14" i="12"/>
  <c r="Q14" i="12"/>
  <c r="R14" i="12"/>
  <c r="N15" i="12"/>
  <c r="O15" i="12"/>
  <c r="P15" i="12"/>
  <c r="Q15" i="12"/>
  <c r="R15" i="12"/>
  <c r="N16" i="12"/>
  <c r="O16" i="12"/>
  <c r="P16" i="12"/>
  <c r="Q16" i="12"/>
  <c r="R16" i="12"/>
  <c r="N17" i="12"/>
  <c r="O17" i="12"/>
  <c r="P17" i="12"/>
  <c r="Q17" i="12"/>
  <c r="R17" i="12"/>
  <c r="N18" i="12"/>
  <c r="O18" i="12"/>
  <c r="P18" i="12"/>
  <c r="Q18" i="12"/>
  <c r="R18" i="12"/>
  <c r="N19" i="12"/>
  <c r="O19" i="12"/>
  <c r="P19" i="12"/>
  <c r="Q19" i="12"/>
  <c r="R19" i="12"/>
  <c r="N20" i="12"/>
  <c r="O20" i="12"/>
  <c r="P20" i="12"/>
  <c r="Q20" i="12"/>
  <c r="R20" i="12"/>
  <c r="N21" i="12"/>
  <c r="O21" i="12"/>
  <c r="P21" i="12"/>
  <c r="Q21" i="12"/>
  <c r="R21" i="12"/>
  <c r="N22" i="12"/>
  <c r="O22" i="12"/>
  <c r="P22" i="12"/>
  <c r="Q22" i="12"/>
  <c r="R22" i="12"/>
  <c r="N23" i="12"/>
  <c r="O23" i="12"/>
  <c r="P23" i="12"/>
  <c r="Q23" i="12"/>
  <c r="R23" i="12"/>
  <c r="N24" i="12"/>
  <c r="O24" i="12"/>
  <c r="P24" i="12"/>
  <c r="Q24" i="12"/>
  <c r="R24" i="12"/>
  <c r="N25" i="12"/>
  <c r="O25" i="12"/>
  <c r="P25" i="12"/>
  <c r="Q25" i="12"/>
  <c r="R25" i="12"/>
  <c r="N26" i="12"/>
  <c r="O26" i="12"/>
  <c r="P26" i="12"/>
  <c r="Q26" i="12"/>
  <c r="R26" i="12"/>
  <c r="N27" i="12"/>
  <c r="O27" i="12"/>
  <c r="P27" i="12"/>
  <c r="Q27" i="12"/>
  <c r="R27" i="12"/>
  <c r="N28" i="12"/>
  <c r="O28" i="12"/>
  <c r="P28" i="12"/>
  <c r="Q28" i="12"/>
  <c r="R28" i="12"/>
  <c r="N29" i="12"/>
  <c r="O29" i="12"/>
  <c r="P29" i="12"/>
  <c r="Q29" i="12"/>
  <c r="R29" i="12"/>
  <c r="N30" i="12"/>
  <c r="O30" i="12"/>
  <c r="P30" i="12"/>
  <c r="Q30" i="12"/>
  <c r="R30" i="12"/>
  <c r="N31" i="12"/>
  <c r="O31" i="12"/>
  <c r="P31" i="12"/>
  <c r="Q31" i="12"/>
  <c r="R31" i="12"/>
  <c r="N32" i="12"/>
  <c r="O32" i="12"/>
  <c r="P32" i="12"/>
  <c r="Q32" i="12"/>
  <c r="R32" i="12"/>
  <c r="N33" i="12"/>
  <c r="O33" i="12"/>
  <c r="P33" i="12"/>
  <c r="Q33" i="12"/>
  <c r="R33" i="12"/>
  <c r="N34" i="12"/>
  <c r="O34" i="12"/>
  <c r="P34" i="12"/>
  <c r="Q34" i="12"/>
  <c r="R34" i="12"/>
  <c r="N35" i="12"/>
  <c r="O35" i="12"/>
  <c r="P35" i="12"/>
  <c r="Q35" i="12"/>
  <c r="R35" i="12"/>
  <c r="N36" i="12"/>
  <c r="O36" i="12"/>
  <c r="P36" i="12"/>
  <c r="Q36" i="12"/>
  <c r="R36" i="12"/>
  <c r="N37" i="12"/>
  <c r="O37" i="12"/>
  <c r="P37" i="12"/>
  <c r="Q37" i="12"/>
  <c r="R37" i="12"/>
  <c r="N38" i="12"/>
  <c r="O38" i="12"/>
  <c r="P38" i="12"/>
  <c r="Q38" i="12"/>
  <c r="R38" i="12"/>
  <c r="N39" i="12"/>
  <c r="O39" i="12"/>
  <c r="P39" i="12"/>
  <c r="Q39" i="12"/>
  <c r="R39" i="12"/>
  <c r="N40" i="12"/>
  <c r="O40" i="12"/>
  <c r="P40" i="12"/>
  <c r="Q40" i="12"/>
  <c r="R40" i="12"/>
  <c r="N41" i="12"/>
  <c r="O41" i="12"/>
  <c r="P41" i="12"/>
  <c r="Q41" i="12"/>
  <c r="R41" i="12"/>
  <c r="N42" i="12"/>
  <c r="O42" i="12"/>
  <c r="P42" i="12"/>
  <c r="Q42" i="12"/>
  <c r="R42" i="12"/>
  <c r="N43" i="12"/>
  <c r="O43" i="12"/>
  <c r="P43" i="12"/>
  <c r="Q43" i="12"/>
  <c r="R43" i="12"/>
  <c r="N44" i="12"/>
  <c r="O44" i="12"/>
  <c r="P44" i="12"/>
  <c r="Q44" i="12"/>
  <c r="R44" i="12"/>
  <c r="N45" i="12"/>
  <c r="O45" i="12"/>
  <c r="P45" i="12"/>
  <c r="Q45" i="12"/>
  <c r="R45" i="12"/>
  <c r="N46" i="12"/>
  <c r="O46" i="12"/>
  <c r="P46" i="12"/>
  <c r="Q46" i="12"/>
  <c r="R46" i="12"/>
  <c r="N47" i="12"/>
  <c r="O47" i="12"/>
  <c r="P47" i="12"/>
  <c r="Q47" i="12"/>
  <c r="R47" i="12"/>
  <c r="N48" i="12"/>
  <c r="O48" i="12"/>
  <c r="P48" i="12"/>
  <c r="Q48" i="12"/>
  <c r="R48" i="12"/>
  <c r="N49" i="12"/>
  <c r="O49" i="12"/>
  <c r="P49" i="12"/>
  <c r="Q49" i="12"/>
  <c r="R49" i="12"/>
  <c r="N50" i="12"/>
  <c r="O50" i="12"/>
  <c r="P50" i="12"/>
  <c r="Q50" i="12"/>
  <c r="R50" i="12"/>
  <c r="H6" i="12"/>
  <c r="I6" i="12"/>
  <c r="J6" i="12"/>
  <c r="K6" i="12"/>
  <c r="L6" i="12"/>
  <c r="H7" i="12"/>
  <c r="I7" i="12"/>
  <c r="J7" i="12"/>
  <c r="K7" i="12"/>
  <c r="L7" i="12"/>
  <c r="H8" i="12"/>
  <c r="I8" i="12"/>
  <c r="J8" i="12"/>
  <c r="K8" i="12"/>
  <c r="L8" i="12"/>
  <c r="H9" i="12"/>
  <c r="I9" i="12"/>
  <c r="J9" i="12"/>
  <c r="K9" i="12"/>
  <c r="L9" i="12"/>
  <c r="H10" i="12"/>
  <c r="I10" i="12"/>
  <c r="J10" i="12"/>
  <c r="K10" i="12"/>
  <c r="L10" i="12"/>
  <c r="H11" i="12"/>
  <c r="I11" i="12"/>
  <c r="J11" i="12"/>
  <c r="K11" i="12"/>
  <c r="L11" i="12"/>
  <c r="H12" i="12"/>
  <c r="I12" i="12"/>
  <c r="J12" i="12"/>
  <c r="K12" i="12"/>
  <c r="L12" i="12"/>
  <c r="H13" i="12"/>
  <c r="I13" i="12"/>
  <c r="J13" i="12"/>
  <c r="K13" i="12"/>
  <c r="L13" i="12"/>
  <c r="H14" i="12"/>
  <c r="I14" i="12"/>
  <c r="J14" i="12"/>
  <c r="K14" i="12"/>
  <c r="L14" i="12"/>
  <c r="H15" i="12"/>
  <c r="I15" i="12"/>
  <c r="J15" i="12"/>
  <c r="K15" i="12"/>
  <c r="L15" i="12"/>
  <c r="H16" i="12"/>
  <c r="I16" i="12"/>
  <c r="J16" i="12"/>
  <c r="K16" i="12"/>
  <c r="L16" i="12"/>
  <c r="H17" i="12"/>
  <c r="I17" i="12"/>
  <c r="J17" i="12"/>
  <c r="K17" i="12"/>
  <c r="L17" i="12"/>
  <c r="H18" i="12"/>
  <c r="I18" i="12"/>
  <c r="J18" i="12"/>
  <c r="K18" i="12"/>
  <c r="L18" i="12"/>
  <c r="H19" i="12"/>
  <c r="I19" i="12"/>
  <c r="J19" i="12"/>
  <c r="K19" i="12"/>
  <c r="L19" i="12"/>
  <c r="H20" i="12"/>
  <c r="I20" i="12"/>
  <c r="J20" i="12"/>
  <c r="K20" i="12"/>
  <c r="L20" i="12"/>
  <c r="H21" i="12"/>
  <c r="I21" i="12"/>
  <c r="J21" i="12"/>
  <c r="K21" i="12"/>
  <c r="L21" i="12"/>
  <c r="H22" i="12"/>
  <c r="I22" i="12"/>
  <c r="J22" i="12"/>
  <c r="K22" i="12"/>
  <c r="L22" i="12"/>
  <c r="H23" i="12"/>
  <c r="I23" i="12"/>
  <c r="J23" i="12"/>
  <c r="K23" i="12"/>
  <c r="L23" i="12"/>
  <c r="H24" i="12"/>
  <c r="I24" i="12"/>
  <c r="J24" i="12"/>
  <c r="K24" i="12"/>
  <c r="L24" i="12"/>
  <c r="H25" i="12"/>
  <c r="I25" i="12"/>
  <c r="J25" i="12"/>
  <c r="K25" i="12"/>
  <c r="L25" i="12"/>
  <c r="H26" i="12"/>
  <c r="I26" i="12"/>
  <c r="J26" i="12"/>
  <c r="K26" i="12"/>
  <c r="L26" i="12"/>
  <c r="H27" i="12"/>
  <c r="I27" i="12"/>
  <c r="J27" i="12"/>
  <c r="K27" i="12"/>
  <c r="L27" i="12"/>
  <c r="H28" i="12"/>
  <c r="I28" i="12"/>
  <c r="J28" i="12"/>
  <c r="K28" i="12"/>
  <c r="L28" i="12"/>
  <c r="H29" i="12"/>
  <c r="I29" i="12"/>
  <c r="J29" i="12"/>
  <c r="K29" i="12"/>
  <c r="L29" i="12"/>
  <c r="H30" i="12"/>
  <c r="I30" i="12"/>
  <c r="J30" i="12"/>
  <c r="K30" i="12"/>
  <c r="L30" i="12"/>
  <c r="H31" i="12"/>
  <c r="I31" i="12"/>
  <c r="J31" i="12"/>
  <c r="K31" i="12"/>
  <c r="L31" i="12"/>
  <c r="H32" i="12"/>
  <c r="I32" i="12"/>
  <c r="J32" i="12"/>
  <c r="K32" i="12"/>
  <c r="L32" i="12"/>
  <c r="H33" i="12"/>
  <c r="I33" i="12"/>
  <c r="J33" i="12"/>
  <c r="K33" i="12"/>
  <c r="L33" i="12"/>
  <c r="H34" i="12"/>
  <c r="I34" i="12"/>
  <c r="J34" i="12"/>
  <c r="K34" i="12"/>
  <c r="L34" i="12"/>
  <c r="H35" i="12"/>
  <c r="I35" i="12"/>
  <c r="J35" i="12"/>
  <c r="K35" i="12"/>
  <c r="L35" i="12"/>
  <c r="H36" i="12"/>
  <c r="I36" i="12"/>
  <c r="J36" i="12"/>
  <c r="K36" i="12"/>
  <c r="L36" i="12"/>
  <c r="H37" i="12"/>
  <c r="I37" i="12"/>
  <c r="J37" i="12"/>
  <c r="K37" i="12"/>
  <c r="L37" i="12"/>
  <c r="H38" i="12"/>
  <c r="I38" i="12"/>
  <c r="J38" i="12"/>
  <c r="K38" i="12"/>
  <c r="L38" i="12"/>
  <c r="H39" i="12"/>
  <c r="I39" i="12"/>
  <c r="J39" i="12"/>
  <c r="K39" i="12"/>
  <c r="L39" i="12"/>
  <c r="H40" i="12"/>
  <c r="I40" i="12"/>
  <c r="J40" i="12"/>
  <c r="K40" i="12"/>
  <c r="L40" i="12"/>
  <c r="H41" i="12"/>
  <c r="I41" i="12"/>
  <c r="J41" i="12"/>
  <c r="K41" i="12"/>
  <c r="L41" i="12"/>
  <c r="H42" i="12"/>
  <c r="I42" i="12"/>
  <c r="J42" i="12"/>
  <c r="K42" i="12"/>
  <c r="L42" i="12"/>
  <c r="H43" i="12"/>
  <c r="I43" i="12"/>
  <c r="J43" i="12"/>
  <c r="K43" i="12"/>
  <c r="L43" i="12"/>
  <c r="H44" i="12"/>
  <c r="I44" i="12"/>
  <c r="J44" i="12"/>
  <c r="K44" i="12"/>
  <c r="L44" i="12"/>
  <c r="H45" i="12"/>
  <c r="I45" i="12"/>
  <c r="J45" i="12"/>
  <c r="K45" i="12"/>
  <c r="L45" i="12"/>
  <c r="H46" i="12"/>
  <c r="I46" i="12"/>
  <c r="J46" i="12"/>
  <c r="K46" i="12"/>
  <c r="L46" i="12"/>
  <c r="H47" i="12"/>
  <c r="I47" i="12"/>
  <c r="J47" i="12"/>
  <c r="K47" i="12"/>
  <c r="L47" i="12"/>
  <c r="H48" i="12"/>
  <c r="I48" i="12"/>
  <c r="J48" i="12"/>
  <c r="K48" i="12"/>
  <c r="L48" i="12"/>
  <c r="H49" i="12"/>
  <c r="I49" i="12"/>
  <c r="J49" i="12"/>
  <c r="K49" i="12"/>
  <c r="L49" i="12"/>
  <c r="H50" i="12"/>
  <c r="I50" i="12"/>
  <c r="J50" i="12"/>
  <c r="K50" i="12"/>
  <c r="L50" i="12"/>
  <c r="B6" i="12"/>
  <c r="C6" i="12"/>
  <c r="D6" i="12"/>
  <c r="E6" i="12"/>
  <c r="F6" i="12"/>
  <c r="B7" i="12"/>
  <c r="C7" i="12"/>
  <c r="D7" i="12"/>
  <c r="E7" i="12"/>
  <c r="F7" i="12"/>
  <c r="B8" i="12"/>
  <c r="C8" i="12"/>
  <c r="D8" i="12"/>
  <c r="E8" i="12"/>
  <c r="F8" i="12"/>
  <c r="B9" i="12"/>
  <c r="C9" i="12"/>
  <c r="D9" i="12"/>
  <c r="E9" i="12"/>
  <c r="F9" i="12"/>
  <c r="B10" i="12"/>
  <c r="C10" i="12"/>
  <c r="D10" i="12"/>
  <c r="E10" i="12"/>
  <c r="F10" i="12"/>
  <c r="B11" i="12"/>
  <c r="C11" i="12"/>
  <c r="D11" i="12"/>
  <c r="E11" i="12"/>
  <c r="F11" i="12"/>
  <c r="B12" i="12"/>
  <c r="C12" i="12"/>
  <c r="D12" i="12"/>
  <c r="E12" i="12"/>
  <c r="F12" i="12"/>
  <c r="B13" i="12"/>
  <c r="C13" i="12"/>
  <c r="D13" i="12"/>
  <c r="E13" i="12"/>
  <c r="F13" i="12"/>
  <c r="B14" i="12"/>
  <c r="C14" i="12"/>
  <c r="D14" i="12"/>
  <c r="E14" i="12"/>
  <c r="F14" i="12"/>
  <c r="B15" i="12"/>
  <c r="C15" i="12"/>
  <c r="D15" i="12"/>
  <c r="E15" i="12"/>
  <c r="F15" i="12"/>
  <c r="B16" i="12"/>
  <c r="C16" i="12"/>
  <c r="D16" i="12"/>
  <c r="E16" i="12"/>
  <c r="F16" i="12"/>
  <c r="B17" i="12"/>
  <c r="C17" i="12"/>
  <c r="D17" i="12"/>
  <c r="E17" i="12"/>
  <c r="F17" i="12"/>
  <c r="B18" i="12"/>
  <c r="C18" i="12"/>
  <c r="D18" i="12"/>
  <c r="E18" i="12"/>
  <c r="F18" i="12"/>
  <c r="B19" i="12"/>
  <c r="C19" i="12"/>
  <c r="D19" i="12"/>
  <c r="E19" i="12"/>
  <c r="F19" i="12"/>
  <c r="B20" i="12"/>
  <c r="C20" i="12"/>
  <c r="D20" i="12"/>
  <c r="E20" i="12"/>
  <c r="F20" i="12"/>
  <c r="B21" i="12"/>
  <c r="C21" i="12"/>
  <c r="D21" i="12"/>
  <c r="E21" i="12"/>
  <c r="F21" i="12"/>
  <c r="B22" i="12"/>
  <c r="C22" i="12"/>
  <c r="D22" i="12"/>
  <c r="E22" i="12"/>
  <c r="F22" i="12"/>
  <c r="B23" i="12"/>
  <c r="C23" i="12"/>
  <c r="D23" i="12"/>
  <c r="E23" i="12"/>
  <c r="F23" i="12"/>
  <c r="B24" i="12"/>
  <c r="C24" i="12"/>
  <c r="D24" i="12"/>
  <c r="E24" i="12"/>
  <c r="F24" i="12"/>
  <c r="B25" i="12"/>
  <c r="C25" i="12"/>
  <c r="D25" i="12"/>
  <c r="E25" i="12"/>
  <c r="F25" i="12"/>
  <c r="B26" i="12"/>
  <c r="C26" i="12"/>
  <c r="D26" i="12"/>
  <c r="E26" i="12"/>
  <c r="F26" i="12"/>
  <c r="B27" i="12"/>
  <c r="C27" i="12"/>
  <c r="D27" i="12"/>
  <c r="E27" i="12"/>
  <c r="F27" i="12"/>
  <c r="B28" i="12"/>
  <c r="C28" i="12"/>
  <c r="D28" i="12"/>
  <c r="E28" i="12"/>
  <c r="F28" i="12"/>
  <c r="B29" i="12"/>
  <c r="C29" i="12"/>
  <c r="D29" i="12"/>
  <c r="E29" i="12"/>
  <c r="F29" i="12"/>
  <c r="B30" i="12"/>
  <c r="C30" i="12"/>
  <c r="D30" i="12"/>
  <c r="E30" i="12"/>
  <c r="F30" i="12"/>
  <c r="B31" i="12"/>
  <c r="C31" i="12"/>
  <c r="D31" i="12"/>
  <c r="E31" i="12"/>
  <c r="F31" i="12"/>
  <c r="B32" i="12"/>
  <c r="C32" i="12"/>
  <c r="D32" i="12"/>
  <c r="E32" i="12"/>
  <c r="F32" i="12"/>
  <c r="B33" i="12"/>
  <c r="C33" i="12"/>
  <c r="D33" i="12"/>
  <c r="E33" i="12"/>
  <c r="F33" i="12"/>
  <c r="B34" i="12"/>
  <c r="C34" i="12"/>
  <c r="D34" i="12"/>
  <c r="E34" i="12"/>
  <c r="F34" i="12"/>
  <c r="B35" i="12"/>
  <c r="C35" i="12"/>
  <c r="D35" i="12"/>
  <c r="E35" i="12"/>
  <c r="F35" i="12"/>
  <c r="B36" i="12"/>
  <c r="C36" i="12"/>
  <c r="D36" i="12"/>
  <c r="E36" i="12"/>
  <c r="F36" i="12"/>
  <c r="B37" i="12"/>
  <c r="C37" i="12"/>
  <c r="D37" i="12"/>
  <c r="E37" i="12"/>
  <c r="F37" i="12"/>
  <c r="B38" i="12"/>
  <c r="C38" i="12"/>
  <c r="D38" i="12"/>
  <c r="E38" i="12"/>
  <c r="F38" i="12"/>
  <c r="B39" i="12"/>
  <c r="C39" i="12"/>
  <c r="D39" i="12"/>
  <c r="E39" i="12"/>
  <c r="F39" i="12"/>
  <c r="B40" i="12"/>
  <c r="C40" i="12"/>
  <c r="D40" i="12"/>
  <c r="E40" i="12"/>
  <c r="F40" i="12"/>
  <c r="B41" i="12"/>
  <c r="C41" i="12"/>
  <c r="D41" i="12"/>
  <c r="E41" i="12"/>
  <c r="F41" i="12"/>
  <c r="B42" i="12"/>
  <c r="C42" i="12"/>
  <c r="D42" i="12"/>
  <c r="E42" i="12"/>
  <c r="F42" i="12"/>
  <c r="B43" i="12"/>
  <c r="C43" i="12"/>
  <c r="D43" i="12"/>
  <c r="E43" i="12"/>
  <c r="F43" i="12"/>
  <c r="B44" i="12"/>
  <c r="C44" i="12"/>
  <c r="D44" i="12"/>
  <c r="E44" i="12"/>
  <c r="F44" i="12"/>
  <c r="B45" i="12"/>
  <c r="C45" i="12"/>
  <c r="D45" i="12"/>
  <c r="E45" i="12"/>
  <c r="F45" i="12"/>
  <c r="B46" i="12"/>
  <c r="C46" i="12"/>
  <c r="D46" i="12"/>
  <c r="E46" i="12"/>
  <c r="F46" i="12"/>
  <c r="B47" i="12"/>
  <c r="C47" i="12"/>
  <c r="D47" i="12"/>
  <c r="E47" i="12"/>
  <c r="F47" i="12"/>
  <c r="B48" i="12"/>
  <c r="C48" i="12"/>
  <c r="D48" i="12"/>
  <c r="E48" i="12"/>
  <c r="F48" i="12"/>
  <c r="B49" i="12"/>
  <c r="C49" i="12"/>
  <c r="D49" i="12"/>
  <c r="E49" i="12"/>
  <c r="F49" i="12"/>
  <c r="B50" i="12"/>
  <c r="C50" i="12"/>
  <c r="D50" i="12"/>
  <c r="E50" i="12"/>
  <c r="F50" i="12"/>
  <c r="R5" i="12"/>
  <c r="Q5" i="12"/>
  <c r="P5" i="12"/>
  <c r="O5" i="12"/>
  <c r="N5" i="12"/>
  <c r="L5" i="12"/>
  <c r="K5" i="12"/>
  <c r="J5" i="12"/>
  <c r="I5" i="12"/>
  <c r="H5" i="12"/>
  <c r="F5" i="12"/>
  <c r="E5" i="12"/>
  <c r="D5" i="12"/>
  <c r="C5" i="12"/>
  <c r="B5" i="12"/>
  <c r="X50" i="12" l="1"/>
  <c r="T50" i="12"/>
  <c r="U49" i="12"/>
  <c r="W50" i="12"/>
  <c r="V47" i="12"/>
  <c r="T41" i="12"/>
  <c r="X37" i="12"/>
  <c r="W34" i="12"/>
  <c r="U28" i="12"/>
  <c r="T25" i="12"/>
  <c r="X21" i="12"/>
  <c r="V15" i="12"/>
  <c r="U12" i="12"/>
  <c r="T9" i="12"/>
  <c r="V50" i="12"/>
  <c r="W49" i="12"/>
  <c r="X48" i="12"/>
  <c r="T48" i="12"/>
  <c r="U47" i="12"/>
  <c r="V46" i="12"/>
  <c r="W45" i="12"/>
  <c r="X44" i="12"/>
  <c r="T44" i="12"/>
  <c r="U43" i="12"/>
  <c r="V42" i="12"/>
  <c r="W41" i="12"/>
  <c r="X40" i="12"/>
  <c r="T40" i="12"/>
  <c r="U39" i="12"/>
  <c r="V38" i="12"/>
  <c r="W37" i="12"/>
  <c r="X36" i="12"/>
  <c r="T36" i="12"/>
  <c r="U35" i="12"/>
  <c r="V34" i="12"/>
  <c r="W33" i="12"/>
  <c r="X32" i="12"/>
  <c r="T32" i="12"/>
  <c r="U31" i="12"/>
  <c r="V30" i="12"/>
  <c r="W29" i="12"/>
  <c r="X28" i="12"/>
  <c r="T28" i="12"/>
  <c r="U27" i="12"/>
  <c r="V26" i="12"/>
  <c r="W25" i="12"/>
  <c r="X24" i="12"/>
  <c r="T24" i="12"/>
  <c r="U23" i="12"/>
  <c r="V22" i="12"/>
  <c r="W21" i="12"/>
  <c r="X20" i="12"/>
  <c r="T20" i="12"/>
  <c r="U19" i="12"/>
  <c r="V18" i="12"/>
  <c r="W17" i="12"/>
  <c r="X16" i="12"/>
  <c r="T16" i="12"/>
  <c r="U15" i="12"/>
  <c r="V14" i="12"/>
  <c r="W13" i="12"/>
  <c r="X12" i="12"/>
  <c r="T12" i="12"/>
  <c r="U11" i="12"/>
  <c r="V10" i="12"/>
  <c r="W9" i="12"/>
  <c r="X8" i="12"/>
  <c r="T8" i="12"/>
  <c r="U7" i="12"/>
  <c r="V6" i="12"/>
  <c r="U50" i="12"/>
  <c r="V49" i="12"/>
  <c r="W48" i="12"/>
  <c r="X47" i="12"/>
  <c r="T47" i="12"/>
  <c r="U46" i="12"/>
  <c r="V45" i="12"/>
  <c r="W44" i="12"/>
  <c r="X43" i="12"/>
  <c r="T43" i="12"/>
  <c r="U42" i="12"/>
  <c r="V41" i="12"/>
  <c r="W40" i="12"/>
  <c r="X39" i="12"/>
  <c r="T39" i="12"/>
  <c r="U38" i="12"/>
  <c r="V37" i="12"/>
  <c r="V48" i="12"/>
  <c r="W47" i="12"/>
  <c r="X46" i="12"/>
  <c r="T46" i="12"/>
  <c r="U45" i="12"/>
  <c r="V44" i="12"/>
  <c r="W43" i="12"/>
  <c r="X42" i="12"/>
  <c r="T42" i="12"/>
  <c r="U41" i="12"/>
  <c r="V40" i="12"/>
  <c r="W39" i="12"/>
  <c r="X38" i="12"/>
  <c r="T38" i="12"/>
  <c r="U37" i="12"/>
  <c r="V36" i="12"/>
  <c r="W35" i="12"/>
  <c r="X34" i="12"/>
  <c r="T34" i="12"/>
  <c r="U33" i="12"/>
  <c r="V32" i="12"/>
  <c r="W31" i="12"/>
  <c r="X30" i="12"/>
  <c r="T30" i="12"/>
  <c r="U29" i="12"/>
  <c r="V28" i="12"/>
  <c r="W27" i="12"/>
  <c r="X26" i="12"/>
  <c r="T26" i="12"/>
  <c r="U25" i="12"/>
  <c r="V24" i="12"/>
  <c r="W23" i="12"/>
  <c r="X22" i="12"/>
  <c r="T22" i="12"/>
  <c r="U21" i="12"/>
  <c r="V20" i="12"/>
  <c r="W19" i="12"/>
  <c r="X18" i="12"/>
  <c r="T18" i="12"/>
  <c r="U17" i="12"/>
  <c r="V16" i="12"/>
  <c r="W15" i="12"/>
  <c r="X14" i="12"/>
  <c r="T14" i="12"/>
  <c r="U13" i="12"/>
  <c r="V12" i="12"/>
  <c r="W11" i="12"/>
  <c r="X10" i="12"/>
  <c r="T10" i="12"/>
  <c r="U9" i="12"/>
  <c r="V8" i="12"/>
  <c r="W7" i="12"/>
  <c r="X6" i="12"/>
  <c r="T6" i="12"/>
  <c r="W36" i="12"/>
  <c r="X35" i="12"/>
  <c r="T35" i="12"/>
  <c r="U34" i="12"/>
  <c r="V33" i="12"/>
  <c r="W32" i="12"/>
  <c r="X31" i="12"/>
  <c r="T31" i="12"/>
  <c r="U30" i="12"/>
  <c r="V29" i="12"/>
  <c r="W28" i="12"/>
  <c r="X27" i="12"/>
  <c r="T27" i="12"/>
  <c r="U26" i="12"/>
  <c r="V25" i="12"/>
  <c r="W24" i="12"/>
  <c r="X23" i="12"/>
  <c r="T23" i="12"/>
  <c r="U22" i="12"/>
  <c r="V21" i="12"/>
  <c r="W20" i="12"/>
  <c r="X19" i="12"/>
  <c r="T19" i="12"/>
  <c r="U18" i="12"/>
  <c r="V17" i="12"/>
  <c r="W16" i="12"/>
  <c r="X15" i="12"/>
  <c r="T15" i="12"/>
  <c r="U14" i="12"/>
  <c r="V13" i="12"/>
  <c r="W12" i="12"/>
  <c r="X11" i="12"/>
  <c r="T11" i="12"/>
  <c r="U10" i="12"/>
  <c r="V9" i="12"/>
  <c r="W8" i="12"/>
  <c r="X7" i="12"/>
  <c r="T7" i="12"/>
  <c r="U6" i="12"/>
  <c r="X49" i="12"/>
  <c r="T49" i="12"/>
  <c r="U48" i="12"/>
  <c r="M47" i="12"/>
  <c r="W46" i="12"/>
  <c r="X45" i="12"/>
  <c r="U44" i="12"/>
  <c r="M43" i="12"/>
  <c r="W42" i="12"/>
  <c r="X41" i="12"/>
  <c r="U40" i="12"/>
  <c r="V39" i="12"/>
  <c r="W38" i="12"/>
  <c r="T37" i="12"/>
  <c r="U36" i="12"/>
  <c r="V35" i="12"/>
  <c r="X33" i="12"/>
  <c r="T33" i="12"/>
  <c r="U32" i="12"/>
  <c r="V31" i="12"/>
  <c r="W30" i="12"/>
  <c r="X29" i="12"/>
  <c r="T29" i="12"/>
  <c r="V27" i="12"/>
  <c r="W26" i="12"/>
  <c r="X25" i="12"/>
  <c r="U24" i="12"/>
  <c r="V23" i="12"/>
  <c r="W22" i="12"/>
  <c r="T21" i="12"/>
  <c r="U20" i="12"/>
  <c r="V19" i="12"/>
  <c r="W18" i="12"/>
  <c r="X17" i="12"/>
  <c r="T17" i="12"/>
  <c r="U16" i="12"/>
  <c r="W14" i="12"/>
  <c r="X13" i="12"/>
  <c r="T13" i="12"/>
  <c r="V11" i="12"/>
  <c r="W10" i="12"/>
  <c r="X9" i="12"/>
  <c r="U8" i="12"/>
  <c r="V7" i="12"/>
  <c r="W6" i="12"/>
  <c r="M50" i="12"/>
  <c r="M46" i="12"/>
  <c r="M42" i="12"/>
  <c r="M41" i="12"/>
  <c r="V43" i="12"/>
  <c r="M45" i="12"/>
  <c r="M48" i="12"/>
  <c r="M44" i="12"/>
  <c r="M49" i="12"/>
  <c r="T45" i="12"/>
  <c r="Q51" i="12"/>
  <c r="S15" i="12"/>
  <c r="S19" i="12"/>
  <c r="S23" i="12"/>
  <c r="S27" i="12"/>
  <c r="S31" i="12"/>
  <c r="S33" i="12"/>
  <c r="S36" i="12"/>
  <c r="S40" i="12"/>
  <c r="S7" i="12"/>
  <c r="S9" i="12"/>
  <c r="S11" i="12"/>
  <c r="S13" i="12"/>
  <c r="S21" i="12"/>
  <c r="S25" i="12"/>
  <c r="S29" i="12"/>
  <c r="S8" i="12"/>
  <c r="S12" i="12"/>
  <c r="S24" i="12"/>
  <c r="S26" i="12"/>
  <c r="S28" i="12"/>
  <c r="S39" i="12"/>
  <c r="S6" i="12"/>
  <c r="S10" i="12"/>
  <c r="S14" i="12"/>
  <c r="S16" i="12"/>
  <c r="S20" i="12"/>
  <c r="S34" i="12"/>
  <c r="S37" i="12"/>
  <c r="N51" i="12"/>
  <c r="R51" i="12"/>
  <c r="S18" i="12"/>
  <c r="O51" i="12"/>
  <c r="S5" i="12"/>
  <c r="S17" i="12"/>
  <c r="P51" i="12"/>
  <c r="S22" i="12"/>
  <c r="S30" i="12"/>
  <c r="S32" i="12"/>
  <c r="S35" i="12"/>
  <c r="S38" i="12"/>
  <c r="AI6" i="9"/>
  <c r="AJ6" i="9" s="1"/>
  <c r="AI7" i="9"/>
  <c r="AJ7" i="9" s="1"/>
  <c r="AI8" i="9"/>
  <c r="AJ8" i="9" s="1"/>
  <c r="AI9" i="9"/>
  <c r="AJ9" i="9" s="1"/>
  <c r="AI10" i="9"/>
  <c r="AJ10" i="9" s="1"/>
  <c r="AI11" i="9"/>
  <c r="AJ11" i="9" s="1"/>
  <c r="AI12" i="9"/>
  <c r="AJ12" i="9" s="1"/>
  <c r="AI13" i="9"/>
  <c r="AJ13" i="9" s="1"/>
  <c r="AI14" i="9"/>
  <c r="AJ14" i="9" s="1"/>
  <c r="AI15" i="9"/>
  <c r="AJ15" i="9" s="1"/>
  <c r="AI16" i="9"/>
  <c r="AJ16" i="9" s="1"/>
  <c r="AI17" i="9"/>
  <c r="AJ17" i="9" s="1"/>
  <c r="AI18" i="9"/>
  <c r="AJ18" i="9" s="1"/>
  <c r="AI19" i="9"/>
  <c r="AJ19" i="9" s="1"/>
  <c r="AI20" i="9"/>
  <c r="AJ20" i="9" s="1"/>
  <c r="AI21" i="9"/>
  <c r="AJ21" i="9" s="1"/>
  <c r="AI22" i="9"/>
  <c r="AJ22" i="9" s="1"/>
  <c r="AI23" i="9"/>
  <c r="AJ23" i="9" s="1"/>
  <c r="AI24" i="9"/>
  <c r="AJ24" i="9" s="1"/>
  <c r="AI25" i="9"/>
  <c r="AJ25" i="9" s="1"/>
  <c r="AI26" i="9"/>
  <c r="AJ26" i="9" s="1"/>
  <c r="AI27" i="9"/>
  <c r="AJ27" i="9" s="1"/>
  <c r="AI28" i="9"/>
  <c r="AJ28" i="9" s="1"/>
  <c r="AI29" i="9"/>
  <c r="AJ29" i="9" s="1"/>
  <c r="AI30" i="9"/>
  <c r="AJ30" i="9" s="1"/>
  <c r="AI31" i="9"/>
  <c r="AJ31" i="9" s="1"/>
  <c r="AI32" i="9"/>
  <c r="AJ32" i="9" s="1"/>
  <c r="AI33" i="9"/>
  <c r="AJ33" i="9" s="1"/>
  <c r="AI34" i="9"/>
  <c r="AJ34" i="9" s="1"/>
  <c r="AI35" i="9"/>
  <c r="AJ35" i="9" s="1"/>
  <c r="AI36" i="9"/>
  <c r="AJ36" i="9" s="1"/>
  <c r="AI37" i="9"/>
  <c r="AJ37" i="9" s="1"/>
  <c r="AI38" i="9"/>
  <c r="AJ38" i="9" s="1"/>
  <c r="AI39" i="9"/>
  <c r="AJ39" i="9" s="1"/>
  <c r="AI40" i="9"/>
  <c r="AJ40" i="9" s="1"/>
  <c r="AI41" i="9"/>
  <c r="AJ41" i="9" s="1"/>
  <c r="AI42" i="9"/>
  <c r="AJ42" i="9" s="1"/>
  <c r="AI5" i="9"/>
  <c r="AJ5" i="9" s="1"/>
  <c r="Y44" i="12" l="1"/>
  <c r="Y47" i="12"/>
  <c r="Y41" i="12"/>
  <c r="Y50" i="12"/>
  <c r="Y48" i="12"/>
  <c r="Y42" i="12"/>
  <c r="Y46" i="12"/>
  <c r="Y49" i="12"/>
  <c r="Y45" i="12"/>
  <c r="Y43" i="12"/>
  <c r="S51" i="12"/>
  <c r="N6" i="9"/>
  <c r="N136" i="9" s="1"/>
  <c r="O6" i="9"/>
  <c r="O136" i="9" s="1"/>
  <c r="P6" i="9"/>
  <c r="P136" i="9" s="1"/>
  <c r="Q6" i="9"/>
  <c r="Q136" i="9" s="1"/>
  <c r="R6" i="9"/>
  <c r="R136" i="9" s="1"/>
  <c r="N7" i="9"/>
  <c r="N121" i="9" s="1"/>
  <c r="O7" i="9"/>
  <c r="O121" i="9" s="1"/>
  <c r="P7" i="9"/>
  <c r="P121" i="9" s="1"/>
  <c r="Q7" i="9"/>
  <c r="Q121" i="9" s="1"/>
  <c r="R7" i="9"/>
  <c r="R121" i="9" s="1"/>
  <c r="N8" i="9"/>
  <c r="N137" i="9" s="1"/>
  <c r="O8" i="9"/>
  <c r="O137" i="9" s="1"/>
  <c r="P8" i="9"/>
  <c r="P137" i="9" s="1"/>
  <c r="Q8" i="9"/>
  <c r="Q137" i="9" s="1"/>
  <c r="R8" i="9"/>
  <c r="R137" i="9" s="1"/>
  <c r="N9" i="9"/>
  <c r="N103" i="9" s="1"/>
  <c r="O9" i="9"/>
  <c r="O103" i="9" s="1"/>
  <c r="P9" i="9"/>
  <c r="P103" i="9" s="1"/>
  <c r="Q9" i="9"/>
  <c r="Q103" i="9" s="1"/>
  <c r="R9" i="9"/>
  <c r="R103" i="9" s="1"/>
  <c r="N10" i="9"/>
  <c r="N104" i="9" s="1"/>
  <c r="O10" i="9"/>
  <c r="O104" i="9" s="1"/>
  <c r="P10" i="9"/>
  <c r="P104" i="9" s="1"/>
  <c r="Q10" i="9"/>
  <c r="Q104" i="9" s="1"/>
  <c r="R10" i="9"/>
  <c r="R104" i="9" s="1"/>
  <c r="N11" i="9"/>
  <c r="N105" i="9" s="1"/>
  <c r="O11" i="9"/>
  <c r="O105" i="9" s="1"/>
  <c r="P11" i="9"/>
  <c r="P105" i="9" s="1"/>
  <c r="Q11" i="9"/>
  <c r="Q105" i="9" s="1"/>
  <c r="R11" i="9"/>
  <c r="R105" i="9" s="1"/>
  <c r="N12" i="9"/>
  <c r="N106" i="9" s="1"/>
  <c r="O12" i="9"/>
  <c r="O106" i="9" s="1"/>
  <c r="P12" i="9"/>
  <c r="P106" i="9" s="1"/>
  <c r="Q12" i="9"/>
  <c r="Q106" i="9" s="1"/>
  <c r="R12" i="9"/>
  <c r="R106" i="9" s="1"/>
  <c r="N13" i="9"/>
  <c r="N138" i="9" s="1"/>
  <c r="O13" i="9"/>
  <c r="O138" i="9" s="1"/>
  <c r="P13" i="9"/>
  <c r="P138" i="9" s="1"/>
  <c r="Q13" i="9"/>
  <c r="Q138" i="9" s="1"/>
  <c r="R13" i="9"/>
  <c r="R138" i="9" s="1"/>
  <c r="N14" i="9"/>
  <c r="N139" i="9" s="1"/>
  <c r="O14" i="9"/>
  <c r="O139" i="9" s="1"/>
  <c r="P14" i="9"/>
  <c r="P139" i="9" s="1"/>
  <c r="Q14" i="9"/>
  <c r="Q139" i="9" s="1"/>
  <c r="R14" i="9"/>
  <c r="R139" i="9" s="1"/>
  <c r="N15" i="9"/>
  <c r="N128" i="9" s="1"/>
  <c r="O15" i="9"/>
  <c r="O128" i="9" s="1"/>
  <c r="P15" i="9"/>
  <c r="P128" i="9" s="1"/>
  <c r="Q15" i="9"/>
  <c r="Q128" i="9" s="1"/>
  <c r="R15" i="9"/>
  <c r="R128" i="9" s="1"/>
  <c r="N16" i="9"/>
  <c r="N107" i="9" s="1"/>
  <c r="O16" i="9"/>
  <c r="O107" i="9" s="1"/>
  <c r="P16" i="9"/>
  <c r="P107" i="9" s="1"/>
  <c r="Q16" i="9"/>
  <c r="Q107" i="9" s="1"/>
  <c r="R16" i="9"/>
  <c r="R107" i="9" s="1"/>
  <c r="N17" i="9"/>
  <c r="N129" i="9" s="1"/>
  <c r="O17" i="9"/>
  <c r="O129" i="9" s="1"/>
  <c r="P17" i="9"/>
  <c r="P129" i="9" s="1"/>
  <c r="Q17" i="9"/>
  <c r="Q129" i="9" s="1"/>
  <c r="R17" i="9"/>
  <c r="R129" i="9" s="1"/>
  <c r="N18" i="9"/>
  <c r="N130" i="9" s="1"/>
  <c r="O18" i="9"/>
  <c r="O130" i="9" s="1"/>
  <c r="P18" i="9"/>
  <c r="P130" i="9" s="1"/>
  <c r="Q18" i="9"/>
  <c r="Q130" i="9" s="1"/>
  <c r="R18" i="9"/>
  <c r="R130" i="9" s="1"/>
  <c r="N19" i="9"/>
  <c r="N140" i="9" s="1"/>
  <c r="O19" i="9"/>
  <c r="O140" i="9" s="1"/>
  <c r="P19" i="9"/>
  <c r="P140" i="9" s="1"/>
  <c r="Q19" i="9"/>
  <c r="Q140" i="9" s="1"/>
  <c r="R19" i="9"/>
  <c r="R140" i="9" s="1"/>
  <c r="N20" i="9"/>
  <c r="N122" i="9" s="1"/>
  <c r="O20" i="9"/>
  <c r="O122" i="9" s="1"/>
  <c r="P20" i="9"/>
  <c r="P122" i="9" s="1"/>
  <c r="Q20" i="9"/>
  <c r="Q122" i="9" s="1"/>
  <c r="R20" i="9"/>
  <c r="R122" i="9" s="1"/>
  <c r="N21" i="9"/>
  <c r="N131" i="9" s="1"/>
  <c r="O21" i="9"/>
  <c r="O131" i="9" s="1"/>
  <c r="P21" i="9"/>
  <c r="P131" i="9" s="1"/>
  <c r="Q21" i="9"/>
  <c r="Q131" i="9" s="1"/>
  <c r="R21" i="9"/>
  <c r="R131" i="9" s="1"/>
  <c r="N22" i="9"/>
  <c r="N141" i="9" s="1"/>
  <c r="O22" i="9"/>
  <c r="O141" i="9" s="1"/>
  <c r="P22" i="9"/>
  <c r="P141" i="9" s="1"/>
  <c r="Q22" i="9"/>
  <c r="Q141" i="9" s="1"/>
  <c r="R22" i="9"/>
  <c r="R141" i="9" s="1"/>
  <c r="N23" i="9"/>
  <c r="N123" i="9" s="1"/>
  <c r="O23" i="9"/>
  <c r="O123" i="9" s="1"/>
  <c r="P23" i="9"/>
  <c r="P123" i="9" s="1"/>
  <c r="Q23" i="9"/>
  <c r="Q123" i="9" s="1"/>
  <c r="R23" i="9"/>
  <c r="R123" i="9" s="1"/>
  <c r="N24" i="9"/>
  <c r="N115" i="9" s="1"/>
  <c r="O24" i="9"/>
  <c r="O115" i="9" s="1"/>
  <c r="P24" i="9"/>
  <c r="P115" i="9" s="1"/>
  <c r="Q24" i="9"/>
  <c r="Q115" i="9" s="1"/>
  <c r="R24" i="9"/>
  <c r="R115" i="9" s="1"/>
  <c r="N25" i="9"/>
  <c r="N111" i="9" s="1"/>
  <c r="O25" i="9"/>
  <c r="P25" i="9"/>
  <c r="P111" i="9" s="1"/>
  <c r="Q25" i="9"/>
  <c r="Q111" i="9" s="1"/>
  <c r="R25" i="9"/>
  <c r="R111" i="9" s="1"/>
  <c r="N26" i="9"/>
  <c r="N112" i="9" s="1"/>
  <c r="O26" i="9"/>
  <c r="O112" i="9" s="1"/>
  <c r="P26" i="9"/>
  <c r="P112" i="9" s="1"/>
  <c r="Q26" i="9"/>
  <c r="Q112" i="9" s="1"/>
  <c r="R26" i="9"/>
  <c r="R112" i="9" s="1"/>
  <c r="N27" i="9"/>
  <c r="N116" i="9" s="1"/>
  <c r="O27" i="9"/>
  <c r="O116" i="9" s="1"/>
  <c r="P27" i="9"/>
  <c r="P116" i="9" s="1"/>
  <c r="Q27" i="9"/>
  <c r="Q116" i="9" s="1"/>
  <c r="R27" i="9"/>
  <c r="R116" i="9" s="1"/>
  <c r="N28" i="9"/>
  <c r="N132" i="9" s="1"/>
  <c r="O28" i="9"/>
  <c r="O132" i="9" s="1"/>
  <c r="P28" i="9"/>
  <c r="P132" i="9" s="1"/>
  <c r="Q28" i="9"/>
  <c r="Q132" i="9" s="1"/>
  <c r="R28" i="9"/>
  <c r="R132" i="9" s="1"/>
  <c r="N29" i="9"/>
  <c r="N142" i="9" s="1"/>
  <c r="O29" i="9"/>
  <c r="O142" i="9" s="1"/>
  <c r="P29" i="9"/>
  <c r="P142" i="9" s="1"/>
  <c r="Q29" i="9"/>
  <c r="Q142" i="9" s="1"/>
  <c r="R29" i="9"/>
  <c r="R142" i="9" s="1"/>
  <c r="N30" i="9"/>
  <c r="N108" i="9" s="1"/>
  <c r="O30" i="9"/>
  <c r="O108" i="9" s="1"/>
  <c r="P30" i="9"/>
  <c r="P108" i="9" s="1"/>
  <c r="Q30" i="9"/>
  <c r="Q108" i="9" s="1"/>
  <c r="R30" i="9"/>
  <c r="R108" i="9" s="1"/>
  <c r="N31" i="9"/>
  <c r="N143" i="9" s="1"/>
  <c r="O31" i="9"/>
  <c r="O143" i="9" s="1"/>
  <c r="P31" i="9"/>
  <c r="P143" i="9" s="1"/>
  <c r="Q31" i="9"/>
  <c r="Q143" i="9" s="1"/>
  <c r="R31" i="9"/>
  <c r="R143" i="9" s="1"/>
  <c r="N32" i="9"/>
  <c r="N113" i="9" s="1"/>
  <c r="O32" i="9"/>
  <c r="O113" i="9" s="1"/>
  <c r="P32" i="9"/>
  <c r="P113" i="9" s="1"/>
  <c r="Q32" i="9"/>
  <c r="Q113" i="9" s="1"/>
  <c r="R32" i="9"/>
  <c r="R113" i="9" s="1"/>
  <c r="N33" i="9"/>
  <c r="N133" i="9" s="1"/>
  <c r="O33" i="9"/>
  <c r="O133" i="9" s="1"/>
  <c r="P33" i="9"/>
  <c r="P133" i="9" s="1"/>
  <c r="Q33" i="9"/>
  <c r="Q133" i="9" s="1"/>
  <c r="R33" i="9"/>
  <c r="R133" i="9" s="1"/>
  <c r="N34" i="9"/>
  <c r="N117" i="9" s="1"/>
  <c r="O34" i="9"/>
  <c r="O117" i="9" s="1"/>
  <c r="P34" i="9"/>
  <c r="P117" i="9" s="1"/>
  <c r="Q34" i="9"/>
  <c r="Q117" i="9" s="1"/>
  <c r="R34" i="9"/>
  <c r="R117" i="9" s="1"/>
  <c r="N35" i="9"/>
  <c r="N124" i="9" s="1"/>
  <c r="O35" i="9"/>
  <c r="O124" i="9" s="1"/>
  <c r="P35" i="9"/>
  <c r="P124" i="9" s="1"/>
  <c r="Q35" i="9"/>
  <c r="Q124" i="9" s="1"/>
  <c r="R35" i="9"/>
  <c r="R124" i="9" s="1"/>
  <c r="N36" i="9"/>
  <c r="N118" i="9" s="1"/>
  <c r="O36" i="9"/>
  <c r="O118" i="9" s="1"/>
  <c r="P36" i="9"/>
  <c r="P118" i="9" s="1"/>
  <c r="Q36" i="9"/>
  <c r="Q118" i="9" s="1"/>
  <c r="R36" i="9"/>
  <c r="R118" i="9" s="1"/>
  <c r="N37" i="9"/>
  <c r="N125" i="9" s="1"/>
  <c r="O37" i="9"/>
  <c r="O125" i="9" s="1"/>
  <c r="P37" i="9"/>
  <c r="P125" i="9" s="1"/>
  <c r="Q37" i="9"/>
  <c r="Q125" i="9" s="1"/>
  <c r="R37" i="9"/>
  <c r="R125" i="9" s="1"/>
  <c r="N38" i="9"/>
  <c r="N126" i="9" s="1"/>
  <c r="O38" i="9"/>
  <c r="O126" i="9" s="1"/>
  <c r="P38" i="9"/>
  <c r="P126" i="9" s="1"/>
  <c r="Q38" i="9"/>
  <c r="Q126" i="9" s="1"/>
  <c r="R38" i="9"/>
  <c r="R126" i="9" s="1"/>
  <c r="N39" i="9"/>
  <c r="N119" i="9" s="1"/>
  <c r="O39" i="9"/>
  <c r="O119" i="9" s="1"/>
  <c r="P39" i="9"/>
  <c r="P119" i="9" s="1"/>
  <c r="Q39" i="9"/>
  <c r="Q119" i="9" s="1"/>
  <c r="R39" i="9"/>
  <c r="R119" i="9" s="1"/>
  <c r="N40" i="9"/>
  <c r="N144" i="9" s="1"/>
  <c r="O40" i="9"/>
  <c r="O144" i="9" s="1"/>
  <c r="P40" i="9"/>
  <c r="P144" i="9" s="1"/>
  <c r="Q40" i="9"/>
  <c r="Q144" i="9" s="1"/>
  <c r="R40" i="9"/>
  <c r="R144" i="9" s="1"/>
  <c r="N41" i="9"/>
  <c r="N145" i="9" s="1"/>
  <c r="O41" i="9"/>
  <c r="O145" i="9" s="1"/>
  <c r="P41" i="9"/>
  <c r="P145" i="9" s="1"/>
  <c r="Q41" i="9"/>
  <c r="Q145" i="9" s="1"/>
  <c r="R41" i="9"/>
  <c r="R145" i="9" s="1"/>
  <c r="N42" i="9"/>
  <c r="N109" i="9" s="1"/>
  <c r="O42" i="9"/>
  <c r="O109" i="9" s="1"/>
  <c r="P42" i="9"/>
  <c r="P109" i="9" s="1"/>
  <c r="Q42" i="9"/>
  <c r="Q109" i="9" s="1"/>
  <c r="R42" i="9"/>
  <c r="R109" i="9" s="1"/>
  <c r="Q5" i="9"/>
  <c r="Q135" i="9" s="1"/>
  <c r="P5" i="9"/>
  <c r="P135" i="9" s="1"/>
  <c r="O5" i="9"/>
  <c r="O135" i="9" s="1"/>
  <c r="N5" i="9"/>
  <c r="N135" i="9" s="1"/>
  <c r="O74" i="9" l="1"/>
  <c r="O110" i="9" s="1"/>
  <c r="O111" i="9"/>
  <c r="R74" i="9"/>
  <c r="R110" i="9" s="1"/>
  <c r="N74" i="9"/>
  <c r="N110" i="9" s="1"/>
  <c r="N73" i="9"/>
  <c r="N102" i="9" s="1"/>
  <c r="O78" i="9"/>
  <c r="O134" i="9" s="1"/>
  <c r="P78" i="9"/>
  <c r="P134" i="9" s="1"/>
  <c r="P76" i="9"/>
  <c r="P120" i="9" s="1"/>
  <c r="R77" i="9"/>
  <c r="R127" i="9" s="1"/>
  <c r="O75" i="9"/>
  <c r="O114" i="9" s="1"/>
  <c r="Q74" i="9"/>
  <c r="Q110" i="9" s="1"/>
  <c r="R75" i="9"/>
  <c r="R114" i="9" s="1"/>
  <c r="N75" i="9"/>
  <c r="N114" i="9" s="1"/>
  <c r="P77" i="9"/>
  <c r="O77" i="9"/>
  <c r="O127" i="9" s="1"/>
  <c r="R73" i="9"/>
  <c r="R102" i="9" s="1"/>
  <c r="Q73" i="9"/>
  <c r="Q102" i="9" s="1"/>
  <c r="O76" i="9"/>
  <c r="O120" i="9" s="1"/>
  <c r="P74" i="9"/>
  <c r="P110" i="9" s="1"/>
  <c r="Q75" i="9"/>
  <c r="Q114" i="9" s="1"/>
  <c r="N77" i="9"/>
  <c r="N127" i="9" s="1"/>
  <c r="P73" i="9"/>
  <c r="R76" i="9"/>
  <c r="R120" i="9" s="1"/>
  <c r="N76" i="9"/>
  <c r="N120" i="9" s="1"/>
  <c r="Q78" i="9"/>
  <c r="Q134" i="9" s="1"/>
  <c r="N78" i="9"/>
  <c r="P75" i="9"/>
  <c r="P114" i="9" s="1"/>
  <c r="Q77" i="9"/>
  <c r="Q127" i="9" s="1"/>
  <c r="O73" i="9"/>
  <c r="O102" i="9" s="1"/>
  <c r="Q76" i="9"/>
  <c r="R78" i="9"/>
  <c r="O43" i="9"/>
  <c r="S22" i="9"/>
  <c r="S141" i="9" s="1"/>
  <c r="S6" i="9"/>
  <c r="S136" i="9" s="1"/>
  <c r="S38" i="9"/>
  <c r="S126" i="9" s="1"/>
  <c r="S42" i="9"/>
  <c r="S109" i="9" s="1"/>
  <c r="S41" i="9"/>
  <c r="S145" i="9" s="1"/>
  <c r="S40" i="9"/>
  <c r="S144" i="9" s="1"/>
  <c r="S39" i="9"/>
  <c r="S119" i="9" s="1"/>
  <c r="S36" i="9"/>
  <c r="S118" i="9" s="1"/>
  <c r="S35" i="9"/>
  <c r="S124" i="9" s="1"/>
  <c r="S34" i="9"/>
  <c r="S117" i="9" s="1"/>
  <c r="S32" i="9"/>
  <c r="S113" i="9" s="1"/>
  <c r="S31" i="9"/>
  <c r="S143" i="9" s="1"/>
  <c r="S30" i="9"/>
  <c r="S108" i="9" s="1"/>
  <c r="S28" i="9"/>
  <c r="S132" i="9" s="1"/>
  <c r="S27" i="9"/>
  <c r="S116" i="9" s="1"/>
  <c r="S26" i="9"/>
  <c r="S112" i="9" s="1"/>
  <c r="S24" i="9"/>
  <c r="S115" i="9" s="1"/>
  <c r="S23" i="9"/>
  <c r="S123" i="9" s="1"/>
  <c r="S20" i="9"/>
  <c r="S122" i="9" s="1"/>
  <c r="S19" i="9"/>
  <c r="S140" i="9" s="1"/>
  <c r="S18" i="9"/>
  <c r="S130" i="9" s="1"/>
  <c r="S16" i="9"/>
  <c r="S107" i="9" s="1"/>
  <c r="S15" i="9"/>
  <c r="S128" i="9" s="1"/>
  <c r="S14" i="9"/>
  <c r="S139" i="9" s="1"/>
  <c r="S12" i="9"/>
  <c r="S106" i="9" s="1"/>
  <c r="S11" i="9"/>
  <c r="S105" i="9" s="1"/>
  <c r="S10" i="9"/>
  <c r="S104" i="9" s="1"/>
  <c r="S8" i="9"/>
  <c r="S137" i="9" s="1"/>
  <c r="S7" i="9"/>
  <c r="S121" i="9" s="1"/>
  <c r="S37" i="9"/>
  <c r="S125" i="9" s="1"/>
  <c r="S17" i="9"/>
  <c r="S129" i="9" s="1"/>
  <c r="S9" i="9"/>
  <c r="S103" i="9" s="1"/>
  <c r="S29" i="9"/>
  <c r="S142" i="9" s="1"/>
  <c r="S33" i="9"/>
  <c r="S133" i="9" s="1"/>
  <c r="S25" i="9"/>
  <c r="S111" i="9" s="1"/>
  <c r="S13" i="9"/>
  <c r="S138" i="9" s="1"/>
  <c r="S21" i="9"/>
  <c r="S131" i="9" s="1"/>
  <c r="P43" i="9"/>
  <c r="R43" i="9"/>
  <c r="Q43" i="9"/>
  <c r="S5" i="9"/>
  <c r="S135" i="9" s="1"/>
  <c r="N43" i="9"/>
  <c r="K5" i="9"/>
  <c r="K135" i="9" s="1"/>
  <c r="S149" i="9" l="1"/>
  <c r="R79" i="9"/>
  <c r="R134" i="9"/>
  <c r="S76" i="9"/>
  <c r="S120" i="9" s="1"/>
  <c r="Q120" i="9"/>
  <c r="N79" i="9"/>
  <c r="N134" i="9"/>
  <c r="P79" i="9"/>
  <c r="P102" i="9"/>
  <c r="S77" i="9"/>
  <c r="S127" i="9" s="1"/>
  <c r="P127" i="9"/>
  <c r="O79" i="9"/>
  <c r="S73" i="9"/>
  <c r="S102" i="9" s="1"/>
  <c r="Q79" i="9"/>
  <c r="D50" i="9"/>
  <c r="C49" i="9"/>
  <c r="E50" i="9"/>
  <c r="D49" i="9"/>
  <c r="C50" i="9"/>
  <c r="F49" i="9"/>
  <c r="B49" i="9"/>
  <c r="F50" i="9"/>
  <c r="B50" i="9"/>
  <c r="E49" i="9"/>
  <c r="K50" i="9"/>
  <c r="L49" i="9"/>
  <c r="H49" i="9"/>
  <c r="I50" i="9"/>
  <c r="J50" i="9"/>
  <c r="K49" i="9"/>
  <c r="J49" i="9"/>
  <c r="L50" i="9"/>
  <c r="H50" i="9"/>
  <c r="I49" i="9"/>
  <c r="S43" i="9"/>
  <c r="S53" i="9" s="1"/>
  <c r="M13" i="12"/>
  <c r="B5" i="9"/>
  <c r="E18" i="9"/>
  <c r="H6" i="9"/>
  <c r="H136" i="9" s="1"/>
  <c r="I6" i="9"/>
  <c r="I136" i="9" s="1"/>
  <c r="J6" i="9"/>
  <c r="J136" i="9" s="1"/>
  <c r="K6" i="9"/>
  <c r="K136" i="9" s="1"/>
  <c r="L6" i="9"/>
  <c r="L136" i="9" s="1"/>
  <c r="H7" i="9"/>
  <c r="H121" i="9" s="1"/>
  <c r="I7" i="9"/>
  <c r="I121" i="9" s="1"/>
  <c r="J7" i="9"/>
  <c r="J121" i="9" s="1"/>
  <c r="K7" i="9"/>
  <c r="K121" i="9" s="1"/>
  <c r="L7" i="9"/>
  <c r="L121" i="9" s="1"/>
  <c r="H8" i="9"/>
  <c r="H137" i="9" s="1"/>
  <c r="I8" i="9"/>
  <c r="I137" i="9" s="1"/>
  <c r="J8" i="9"/>
  <c r="J137" i="9" s="1"/>
  <c r="K8" i="9"/>
  <c r="K137" i="9" s="1"/>
  <c r="L8" i="9"/>
  <c r="L137" i="9" s="1"/>
  <c r="H9" i="9"/>
  <c r="H103" i="9" s="1"/>
  <c r="I9" i="9"/>
  <c r="I103" i="9" s="1"/>
  <c r="J9" i="9"/>
  <c r="J103" i="9" s="1"/>
  <c r="K9" i="9"/>
  <c r="K103" i="9" s="1"/>
  <c r="L9" i="9"/>
  <c r="L103" i="9" s="1"/>
  <c r="H10" i="9"/>
  <c r="H104" i="9" s="1"/>
  <c r="I10" i="9"/>
  <c r="I104" i="9" s="1"/>
  <c r="J10" i="9"/>
  <c r="J104" i="9" s="1"/>
  <c r="K10" i="9"/>
  <c r="K104" i="9" s="1"/>
  <c r="L10" i="9"/>
  <c r="L104" i="9" s="1"/>
  <c r="H11" i="9"/>
  <c r="H105" i="9" s="1"/>
  <c r="I11" i="9"/>
  <c r="I105" i="9" s="1"/>
  <c r="J11" i="9"/>
  <c r="J105" i="9" s="1"/>
  <c r="K11" i="9"/>
  <c r="K105" i="9" s="1"/>
  <c r="L11" i="9"/>
  <c r="L105" i="9" s="1"/>
  <c r="H12" i="9"/>
  <c r="H106" i="9" s="1"/>
  <c r="I12" i="9"/>
  <c r="I106" i="9" s="1"/>
  <c r="J12" i="9"/>
  <c r="J106" i="9" s="1"/>
  <c r="K12" i="9"/>
  <c r="K106" i="9" s="1"/>
  <c r="L12" i="9"/>
  <c r="L106" i="9" s="1"/>
  <c r="H13" i="9"/>
  <c r="H138" i="9" s="1"/>
  <c r="I13" i="9"/>
  <c r="I138" i="9" s="1"/>
  <c r="J13" i="9"/>
  <c r="J138" i="9" s="1"/>
  <c r="K13" i="9"/>
  <c r="K138" i="9" s="1"/>
  <c r="L13" i="9"/>
  <c r="L138" i="9" s="1"/>
  <c r="H14" i="9"/>
  <c r="H139" i="9" s="1"/>
  <c r="I14" i="9"/>
  <c r="I139" i="9" s="1"/>
  <c r="J14" i="9"/>
  <c r="J139" i="9" s="1"/>
  <c r="K14" i="9"/>
  <c r="K139" i="9" s="1"/>
  <c r="L14" i="9"/>
  <c r="L139" i="9" s="1"/>
  <c r="H15" i="9"/>
  <c r="H128" i="9" s="1"/>
  <c r="I15" i="9"/>
  <c r="I128" i="9" s="1"/>
  <c r="J15" i="9"/>
  <c r="J128" i="9" s="1"/>
  <c r="K15" i="9"/>
  <c r="K128" i="9" s="1"/>
  <c r="L15" i="9"/>
  <c r="L128" i="9" s="1"/>
  <c r="H16" i="9"/>
  <c r="H107" i="9" s="1"/>
  <c r="I16" i="9"/>
  <c r="I107" i="9" s="1"/>
  <c r="J16" i="9"/>
  <c r="J107" i="9" s="1"/>
  <c r="K16" i="9"/>
  <c r="K107" i="9" s="1"/>
  <c r="L16" i="9"/>
  <c r="L107" i="9" s="1"/>
  <c r="H17" i="9"/>
  <c r="H129" i="9" s="1"/>
  <c r="I17" i="9"/>
  <c r="I129" i="9" s="1"/>
  <c r="J17" i="9"/>
  <c r="J129" i="9" s="1"/>
  <c r="K17" i="9"/>
  <c r="K129" i="9" s="1"/>
  <c r="L17" i="9"/>
  <c r="L129" i="9" s="1"/>
  <c r="H18" i="9"/>
  <c r="H130" i="9" s="1"/>
  <c r="I18" i="9"/>
  <c r="I130" i="9" s="1"/>
  <c r="J18" i="9"/>
  <c r="J130" i="9" s="1"/>
  <c r="K18" i="9"/>
  <c r="K130" i="9" s="1"/>
  <c r="L18" i="9"/>
  <c r="L130" i="9" s="1"/>
  <c r="H19" i="9"/>
  <c r="H140" i="9" s="1"/>
  <c r="I19" i="9"/>
  <c r="I140" i="9" s="1"/>
  <c r="J19" i="9"/>
  <c r="J140" i="9" s="1"/>
  <c r="K19" i="9"/>
  <c r="K140" i="9" s="1"/>
  <c r="L19" i="9"/>
  <c r="L140" i="9" s="1"/>
  <c r="H20" i="9"/>
  <c r="H122" i="9" s="1"/>
  <c r="I20" i="9"/>
  <c r="I122" i="9" s="1"/>
  <c r="J20" i="9"/>
  <c r="J122" i="9" s="1"/>
  <c r="K20" i="9"/>
  <c r="K122" i="9" s="1"/>
  <c r="L20" i="9"/>
  <c r="L122" i="9" s="1"/>
  <c r="H21" i="9"/>
  <c r="H131" i="9" s="1"/>
  <c r="I21" i="9"/>
  <c r="I131" i="9" s="1"/>
  <c r="J21" i="9"/>
  <c r="J131" i="9" s="1"/>
  <c r="K21" i="9"/>
  <c r="K131" i="9" s="1"/>
  <c r="L21" i="9"/>
  <c r="L131" i="9" s="1"/>
  <c r="H22" i="9"/>
  <c r="H141" i="9" s="1"/>
  <c r="I22" i="9"/>
  <c r="I141" i="9" s="1"/>
  <c r="J22" i="9"/>
  <c r="J141" i="9" s="1"/>
  <c r="K22" i="9"/>
  <c r="K141" i="9" s="1"/>
  <c r="L22" i="9"/>
  <c r="L141" i="9" s="1"/>
  <c r="H23" i="9"/>
  <c r="H123" i="9" s="1"/>
  <c r="I23" i="9"/>
  <c r="I123" i="9" s="1"/>
  <c r="J23" i="9"/>
  <c r="J123" i="9" s="1"/>
  <c r="K23" i="9"/>
  <c r="K123" i="9" s="1"/>
  <c r="L23" i="9"/>
  <c r="L123" i="9" s="1"/>
  <c r="H24" i="9"/>
  <c r="H115" i="9" s="1"/>
  <c r="I24" i="9"/>
  <c r="I115" i="9" s="1"/>
  <c r="J24" i="9"/>
  <c r="J115" i="9" s="1"/>
  <c r="K24" i="9"/>
  <c r="K115" i="9" s="1"/>
  <c r="L24" i="9"/>
  <c r="L115" i="9" s="1"/>
  <c r="H25" i="9"/>
  <c r="H111" i="9" s="1"/>
  <c r="I25" i="9"/>
  <c r="I111" i="9" s="1"/>
  <c r="J25" i="9"/>
  <c r="J111" i="9" s="1"/>
  <c r="K25" i="9"/>
  <c r="K111" i="9" s="1"/>
  <c r="L25" i="9"/>
  <c r="L111" i="9" s="1"/>
  <c r="H26" i="9"/>
  <c r="H112" i="9" s="1"/>
  <c r="I26" i="9"/>
  <c r="I112" i="9" s="1"/>
  <c r="J26" i="9"/>
  <c r="J112" i="9" s="1"/>
  <c r="K26" i="9"/>
  <c r="K112" i="9" s="1"/>
  <c r="L26" i="9"/>
  <c r="L112" i="9" s="1"/>
  <c r="H27" i="9"/>
  <c r="H116" i="9" s="1"/>
  <c r="I27" i="9"/>
  <c r="I116" i="9" s="1"/>
  <c r="J27" i="9"/>
  <c r="J116" i="9" s="1"/>
  <c r="K27" i="9"/>
  <c r="K116" i="9" s="1"/>
  <c r="L27" i="9"/>
  <c r="L116" i="9" s="1"/>
  <c r="H28" i="9"/>
  <c r="H132" i="9" s="1"/>
  <c r="I28" i="9"/>
  <c r="I132" i="9" s="1"/>
  <c r="J28" i="9"/>
  <c r="J132" i="9" s="1"/>
  <c r="K28" i="9"/>
  <c r="K132" i="9" s="1"/>
  <c r="L28" i="9"/>
  <c r="L132" i="9" s="1"/>
  <c r="H29" i="9"/>
  <c r="H142" i="9" s="1"/>
  <c r="I29" i="9"/>
  <c r="I142" i="9" s="1"/>
  <c r="J29" i="9"/>
  <c r="J142" i="9" s="1"/>
  <c r="K29" i="9"/>
  <c r="K142" i="9" s="1"/>
  <c r="L29" i="9"/>
  <c r="L142" i="9" s="1"/>
  <c r="H30" i="9"/>
  <c r="H108" i="9" s="1"/>
  <c r="I30" i="9"/>
  <c r="I108" i="9" s="1"/>
  <c r="J30" i="9"/>
  <c r="J108" i="9" s="1"/>
  <c r="K30" i="9"/>
  <c r="K108" i="9" s="1"/>
  <c r="L30" i="9"/>
  <c r="L108" i="9" s="1"/>
  <c r="H31" i="9"/>
  <c r="H143" i="9" s="1"/>
  <c r="I31" i="9"/>
  <c r="I143" i="9" s="1"/>
  <c r="J31" i="9"/>
  <c r="J143" i="9" s="1"/>
  <c r="K31" i="9"/>
  <c r="K143" i="9" s="1"/>
  <c r="L31" i="9"/>
  <c r="L143" i="9" s="1"/>
  <c r="H32" i="9"/>
  <c r="H113" i="9" s="1"/>
  <c r="I32" i="9"/>
  <c r="I113" i="9" s="1"/>
  <c r="J32" i="9"/>
  <c r="J113" i="9" s="1"/>
  <c r="K32" i="9"/>
  <c r="K113" i="9" s="1"/>
  <c r="L32" i="9"/>
  <c r="L113" i="9" s="1"/>
  <c r="H33" i="9"/>
  <c r="H133" i="9" s="1"/>
  <c r="I33" i="9"/>
  <c r="I133" i="9" s="1"/>
  <c r="J33" i="9"/>
  <c r="J133" i="9" s="1"/>
  <c r="K33" i="9"/>
  <c r="K133" i="9" s="1"/>
  <c r="L33" i="9"/>
  <c r="L133" i="9" s="1"/>
  <c r="H34" i="9"/>
  <c r="H117" i="9" s="1"/>
  <c r="I34" i="9"/>
  <c r="I117" i="9" s="1"/>
  <c r="J34" i="9"/>
  <c r="J117" i="9" s="1"/>
  <c r="K34" i="9"/>
  <c r="K117" i="9" s="1"/>
  <c r="L34" i="9"/>
  <c r="L117" i="9" s="1"/>
  <c r="H35" i="9"/>
  <c r="H124" i="9" s="1"/>
  <c r="I35" i="9"/>
  <c r="I124" i="9" s="1"/>
  <c r="J35" i="9"/>
  <c r="J124" i="9" s="1"/>
  <c r="K35" i="9"/>
  <c r="K124" i="9" s="1"/>
  <c r="L35" i="9"/>
  <c r="L124" i="9" s="1"/>
  <c r="H36" i="9"/>
  <c r="H118" i="9" s="1"/>
  <c r="I36" i="9"/>
  <c r="I118" i="9" s="1"/>
  <c r="J36" i="9"/>
  <c r="J118" i="9" s="1"/>
  <c r="K36" i="9"/>
  <c r="K118" i="9" s="1"/>
  <c r="L36" i="9"/>
  <c r="L118" i="9" s="1"/>
  <c r="H37" i="9"/>
  <c r="H125" i="9" s="1"/>
  <c r="I37" i="9"/>
  <c r="I125" i="9" s="1"/>
  <c r="J37" i="9"/>
  <c r="J125" i="9" s="1"/>
  <c r="K37" i="9"/>
  <c r="K125" i="9" s="1"/>
  <c r="L37" i="9"/>
  <c r="L125" i="9" s="1"/>
  <c r="H38" i="9"/>
  <c r="H126" i="9" s="1"/>
  <c r="I38" i="9"/>
  <c r="I126" i="9" s="1"/>
  <c r="J38" i="9"/>
  <c r="J126" i="9" s="1"/>
  <c r="K38" i="9"/>
  <c r="K126" i="9" s="1"/>
  <c r="L38" i="9"/>
  <c r="L126" i="9" s="1"/>
  <c r="H39" i="9"/>
  <c r="H119" i="9" s="1"/>
  <c r="I39" i="9"/>
  <c r="I119" i="9" s="1"/>
  <c r="J39" i="9"/>
  <c r="J119" i="9" s="1"/>
  <c r="K39" i="9"/>
  <c r="K119" i="9" s="1"/>
  <c r="L39" i="9"/>
  <c r="L119" i="9" s="1"/>
  <c r="H40" i="9"/>
  <c r="H144" i="9" s="1"/>
  <c r="I40" i="9"/>
  <c r="I144" i="9" s="1"/>
  <c r="J40" i="9"/>
  <c r="J144" i="9" s="1"/>
  <c r="K40" i="9"/>
  <c r="K144" i="9" s="1"/>
  <c r="L40" i="9"/>
  <c r="L144" i="9" s="1"/>
  <c r="H41" i="9"/>
  <c r="H145" i="9" s="1"/>
  <c r="I41" i="9"/>
  <c r="I145" i="9" s="1"/>
  <c r="J41" i="9"/>
  <c r="J145" i="9" s="1"/>
  <c r="K41" i="9"/>
  <c r="K145" i="9" s="1"/>
  <c r="L41" i="9"/>
  <c r="L145" i="9" s="1"/>
  <c r="H42" i="9"/>
  <c r="H109" i="9" s="1"/>
  <c r="I42" i="9"/>
  <c r="I109" i="9" s="1"/>
  <c r="J42" i="9"/>
  <c r="J109" i="9" s="1"/>
  <c r="K42" i="9"/>
  <c r="K109" i="9" s="1"/>
  <c r="L42" i="9"/>
  <c r="L109" i="9" s="1"/>
  <c r="L5" i="9"/>
  <c r="L135" i="9" s="1"/>
  <c r="J5" i="9"/>
  <c r="J135" i="9" s="1"/>
  <c r="I5" i="9"/>
  <c r="I135" i="9" s="1"/>
  <c r="H5" i="9"/>
  <c r="H135" i="9" s="1"/>
  <c r="B6" i="9"/>
  <c r="C6" i="9"/>
  <c r="D6" i="9"/>
  <c r="E6" i="9"/>
  <c r="F6" i="9"/>
  <c r="B7" i="9"/>
  <c r="C7" i="9"/>
  <c r="D7" i="9"/>
  <c r="E7" i="9"/>
  <c r="F7" i="9"/>
  <c r="B8" i="9"/>
  <c r="C8" i="9"/>
  <c r="D8" i="9"/>
  <c r="E8" i="9"/>
  <c r="E137" i="9" s="1"/>
  <c r="F8" i="9"/>
  <c r="B9" i="9"/>
  <c r="C9" i="9"/>
  <c r="D9" i="9"/>
  <c r="E9" i="9"/>
  <c r="F9" i="9"/>
  <c r="B10" i="9"/>
  <c r="C10" i="9"/>
  <c r="D10" i="9"/>
  <c r="E10" i="9"/>
  <c r="F10" i="9"/>
  <c r="B11" i="9"/>
  <c r="C11" i="9"/>
  <c r="D11" i="9"/>
  <c r="E11" i="9"/>
  <c r="F11" i="9"/>
  <c r="B12" i="9"/>
  <c r="C12" i="9"/>
  <c r="D12" i="9"/>
  <c r="E12" i="9"/>
  <c r="F12" i="9"/>
  <c r="B13" i="9"/>
  <c r="C13" i="9"/>
  <c r="D13" i="9"/>
  <c r="E13" i="9"/>
  <c r="F13" i="9"/>
  <c r="B14" i="9"/>
  <c r="C14" i="9"/>
  <c r="D14" i="9"/>
  <c r="E14" i="9"/>
  <c r="F14" i="9"/>
  <c r="B15" i="9"/>
  <c r="C15" i="9"/>
  <c r="D15" i="9"/>
  <c r="E15" i="9"/>
  <c r="F15" i="9"/>
  <c r="B16" i="9"/>
  <c r="C16" i="9"/>
  <c r="D16" i="9"/>
  <c r="E16" i="9"/>
  <c r="F16" i="9"/>
  <c r="B17" i="9"/>
  <c r="C17" i="9"/>
  <c r="D17" i="9"/>
  <c r="E17" i="9"/>
  <c r="F17" i="9"/>
  <c r="B18" i="9"/>
  <c r="C18" i="9"/>
  <c r="D18" i="9"/>
  <c r="F18" i="9"/>
  <c r="B19" i="9"/>
  <c r="C19" i="9"/>
  <c r="D19" i="9"/>
  <c r="E19" i="9"/>
  <c r="F19" i="9"/>
  <c r="B20" i="9"/>
  <c r="C20" i="9"/>
  <c r="D20" i="9"/>
  <c r="E20" i="9"/>
  <c r="F20" i="9"/>
  <c r="B21" i="9"/>
  <c r="C21" i="9"/>
  <c r="D21" i="9"/>
  <c r="E21" i="9"/>
  <c r="F21" i="9"/>
  <c r="B22" i="9"/>
  <c r="C22" i="9"/>
  <c r="D22" i="9"/>
  <c r="E22" i="9"/>
  <c r="F22" i="9"/>
  <c r="B23" i="9"/>
  <c r="C23" i="9"/>
  <c r="D23" i="9"/>
  <c r="E23" i="9"/>
  <c r="F23" i="9"/>
  <c r="B24" i="9"/>
  <c r="B115" i="9" s="1"/>
  <c r="C24" i="9"/>
  <c r="C115" i="9" s="1"/>
  <c r="D24" i="9"/>
  <c r="D115" i="9" s="1"/>
  <c r="E24" i="9"/>
  <c r="E115" i="9" s="1"/>
  <c r="F24" i="9"/>
  <c r="F115" i="9" s="1"/>
  <c r="B25" i="9"/>
  <c r="C25" i="9"/>
  <c r="D25" i="9"/>
  <c r="E25" i="9"/>
  <c r="F25" i="9"/>
  <c r="B26" i="9"/>
  <c r="C26" i="9"/>
  <c r="D26" i="9"/>
  <c r="E26" i="9"/>
  <c r="F26" i="9"/>
  <c r="B27" i="9"/>
  <c r="C27" i="9"/>
  <c r="D27" i="9"/>
  <c r="E27" i="9"/>
  <c r="F27" i="9"/>
  <c r="B28" i="9"/>
  <c r="C28" i="9"/>
  <c r="D28" i="9"/>
  <c r="E28" i="9"/>
  <c r="F28" i="9"/>
  <c r="B29" i="9"/>
  <c r="C29" i="9"/>
  <c r="D29" i="9"/>
  <c r="E29" i="9"/>
  <c r="F29" i="9"/>
  <c r="B30" i="9"/>
  <c r="C30" i="9"/>
  <c r="D30" i="9"/>
  <c r="E30" i="9"/>
  <c r="F30" i="9"/>
  <c r="B31" i="9"/>
  <c r="C31" i="9"/>
  <c r="D31" i="9"/>
  <c r="E31" i="9"/>
  <c r="F31" i="9"/>
  <c r="B32" i="9"/>
  <c r="C32" i="9"/>
  <c r="D32" i="9"/>
  <c r="E32" i="9"/>
  <c r="F32" i="9"/>
  <c r="B33" i="9"/>
  <c r="C33" i="9"/>
  <c r="D33" i="9"/>
  <c r="E33" i="9"/>
  <c r="F33" i="9"/>
  <c r="B34" i="9"/>
  <c r="C34" i="9"/>
  <c r="D34" i="9"/>
  <c r="E34" i="9"/>
  <c r="F34" i="9"/>
  <c r="B35" i="9"/>
  <c r="C35" i="9"/>
  <c r="D35" i="9"/>
  <c r="E35" i="9"/>
  <c r="F35" i="9"/>
  <c r="B36" i="9"/>
  <c r="C36" i="9"/>
  <c r="D36" i="9"/>
  <c r="E36" i="9"/>
  <c r="F36" i="9"/>
  <c r="B37" i="9"/>
  <c r="C37" i="9"/>
  <c r="D37" i="9"/>
  <c r="E37" i="9"/>
  <c r="F37" i="9"/>
  <c r="B38" i="9"/>
  <c r="C38" i="9"/>
  <c r="D38" i="9"/>
  <c r="E38" i="9"/>
  <c r="F38" i="9"/>
  <c r="B39" i="9"/>
  <c r="C39" i="9"/>
  <c r="D39" i="9"/>
  <c r="E39" i="9"/>
  <c r="F39" i="9"/>
  <c r="B40" i="9"/>
  <c r="C40" i="9"/>
  <c r="D40" i="9"/>
  <c r="E40" i="9"/>
  <c r="F40" i="9"/>
  <c r="B41" i="9"/>
  <c r="C41" i="9"/>
  <c r="D41" i="9"/>
  <c r="E41" i="9"/>
  <c r="F41" i="9"/>
  <c r="B42" i="9"/>
  <c r="C42" i="9"/>
  <c r="D42" i="9"/>
  <c r="E42" i="9"/>
  <c r="F42" i="9"/>
  <c r="F5" i="9"/>
  <c r="E5" i="9"/>
  <c r="D5" i="9"/>
  <c r="C5" i="9"/>
  <c r="B103" i="9" l="1"/>
  <c r="D137" i="9"/>
  <c r="C137" i="9"/>
  <c r="F137" i="9"/>
  <c r="B137" i="9"/>
  <c r="B135" i="9"/>
  <c r="B130" i="9"/>
  <c r="E128" i="9"/>
  <c r="C138" i="9"/>
  <c r="F104" i="9"/>
  <c r="D107" i="9"/>
  <c r="B139" i="9"/>
  <c r="E105" i="9"/>
  <c r="C103" i="9"/>
  <c r="F136" i="9"/>
  <c r="B136" i="9"/>
  <c r="C135" i="9"/>
  <c r="C129" i="9"/>
  <c r="F139" i="9"/>
  <c r="D106" i="9"/>
  <c r="B104" i="9"/>
  <c r="E121" i="9"/>
  <c r="E130" i="9"/>
  <c r="D109" i="9"/>
  <c r="C119" i="9"/>
  <c r="B118" i="9"/>
  <c r="F113" i="9"/>
  <c r="E142" i="9"/>
  <c r="C116" i="9"/>
  <c r="D112" i="9"/>
  <c r="E111" i="9"/>
  <c r="C123" i="9"/>
  <c r="D141" i="9"/>
  <c r="E131" i="9"/>
  <c r="F122" i="9"/>
  <c r="B122" i="9"/>
  <c r="C140" i="9"/>
  <c r="C130" i="9"/>
  <c r="D129" i="9"/>
  <c r="E107" i="9"/>
  <c r="F128" i="9"/>
  <c r="B128" i="9"/>
  <c r="C139" i="9"/>
  <c r="D138" i="9"/>
  <c r="E106" i="9"/>
  <c r="F105" i="9"/>
  <c r="B105" i="9"/>
  <c r="C104" i="9"/>
  <c r="D103" i="9"/>
  <c r="F121" i="9"/>
  <c r="B121" i="9"/>
  <c r="C136" i="9"/>
  <c r="F144" i="9"/>
  <c r="E125" i="9"/>
  <c r="D117" i="9"/>
  <c r="C143" i="9"/>
  <c r="B132" i="9"/>
  <c r="C109" i="9"/>
  <c r="D145" i="9"/>
  <c r="E144" i="9"/>
  <c r="F119" i="9"/>
  <c r="B119" i="9"/>
  <c r="C126" i="9"/>
  <c r="D125" i="9"/>
  <c r="E118" i="9"/>
  <c r="F124" i="9"/>
  <c r="B124" i="9"/>
  <c r="C117" i="9"/>
  <c r="D133" i="9"/>
  <c r="E113" i="9"/>
  <c r="F143" i="9"/>
  <c r="B143" i="9"/>
  <c r="C108" i="9"/>
  <c r="D142" i="9"/>
  <c r="E132" i="9"/>
  <c r="F116" i="9"/>
  <c r="B116" i="9"/>
  <c r="C112" i="9"/>
  <c r="D111" i="9"/>
  <c r="F123" i="9"/>
  <c r="B123" i="9"/>
  <c r="C141" i="9"/>
  <c r="D131" i="9"/>
  <c r="E122" i="9"/>
  <c r="F140" i="9"/>
  <c r="B140" i="9"/>
  <c r="E135" i="9"/>
  <c r="B144" i="9"/>
  <c r="F118" i="9"/>
  <c r="E133" i="9"/>
  <c r="D108" i="9"/>
  <c r="F135" i="9"/>
  <c r="F109" i="9"/>
  <c r="C145" i="9"/>
  <c r="D144" i="9"/>
  <c r="E119" i="9"/>
  <c r="F126" i="9"/>
  <c r="B126" i="9"/>
  <c r="C125" i="9"/>
  <c r="D118" i="9"/>
  <c r="E124" i="9"/>
  <c r="F117" i="9"/>
  <c r="B117" i="9"/>
  <c r="C133" i="9"/>
  <c r="D113" i="9"/>
  <c r="E143" i="9"/>
  <c r="F108" i="9"/>
  <c r="B108" i="9"/>
  <c r="C142" i="9"/>
  <c r="D132" i="9"/>
  <c r="E116" i="9"/>
  <c r="F112" i="9"/>
  <c r="B112" i="9"/>
  <c r="C111" i="9"/>
  <c r="E123" i="9"/>
  <c r="F141" i="9"/>
  <c r="B141" i="9"/>
  <c r="C131" i="9"/>
  <c r="D122" i="9"/>
  <c r="E140" i="9"/>
  <c r="F130" i="9"/>
  <c r="F129" i="9"/>
  <c r="B129" i="9"/>
  <c r="C107" i="9"/>
  <c r="D128" i="9"/>
  <c r="E139" i="9"/>
  <c r="F138" i="9"/>
  <c r="B138" i="9"/>
  <c r="C106" i="9"/>
  <c r="D105" i="9"/>
  <c r="E104" i="9"/>
  <c r="F103" i="9"/>
  <c r="D121" i="9"/>
  <c r="E136" i="9"/>
  <c r="E145" i="9"/>
  <c r="D126" i="9"/>
  <c r="C124" i="9"/>
  <c r="B113" i="9"/>
  <c r="F132" i="9"/>
  <c r="B109" i="9"/>
  <c r="D135" i="9"/>
  <c r="E109" i="9"/>
  <c r="F145" i="9"/>
  <c r="B145" i="9"/>
  <c r="C144" i="9"/>
  <c r="D119" i="9"/>
  <c r="E126" i="9"/>
  <c r="F125" i="9"/>
  <c r="B125" i="9"/>
  <c r="C118" i="9"/>
  <c r="D124" i="9"/>
  <c r="E117" i="9"/>
  <c r="F133" i="9"/>
  <c r="B133" i="9"/>
  <c r="C113" i="9"/>
  <c r="D143" i="9"/>
  <c r="E108" i="9"/>
  <c r="F142" i="9"/>
  <c r="B142" i="9"/>
  <c r="C132" i="9"/>
  <c r="D116" i="9"/>
  <c r="E112" i="9"/>
  <c r="F111" i="9"/>
  <c r="B111" i="9"/>
  <c r="D123" i="9"/>
  <c r="E141" i="9"/>
  <c r="F131" i="9"/>
  <c r="B131" i="9"/>
  <c r="C122" i="9"/>
  <c r="D140" i="9"/>
  <c r="D130" i="9"/>
  <c r="E129" i="9"/>
  <c r="F107" i="9"/>
  <c r="B107" i="9"/>
  <c r="C128" i="9"/>
  <c r="D139" i="9"/>
  <c r="E138" i="9"/>
  <c r="F106" i="9"/>
  <c r="B106" i="9"/>
  <c r="C105" i="9"/>
  <c r="D104" i="9"/>
  <c r="E103" i="9"/>
  <c r="C121" i="9"/>
  <c r="D136" i="9"/>
  <c r="C78" i="9"/>
  <c r="C134" i="9" s="1"/>
  <c r="I78" i="9"/>
  <c r="F78" i="9"/>
  <c r="F134" i="9" s="1"/>
  <c r="D74" i="9"/>
  <c r="D110" i="9" s="1"/>
  <c r="L78" i="9"/>
  <c r="L134" i="9" s="1"/>
  <c r="J74" i="9"/>
  <c r="J110" i="9" s="1"/>
  <c r="K78" i="9"/>
  <c r="K134" i="9" s="1"/>
  <c r="E75" i="9"/>
  <c r="E114" i="9" s="1"/>
  <c r="E77" i="9"/>
  <c r="E127" i="9" s="1"/>
  <c r="C73" i="9"/>
  <c r="C102" i="9" s="1"/>
  <c r="E76" i="9"/>
  <c r="E120" i="9" s="1"/>
  <c r="K75" i="9"/>
  <c r="K114" i="9" s="1"/>
  <c r="L77" i="9"/>
  <c r="L127" i="9" s="1"/>
  <c r="H77" i="9"/>
  <c r="H127" i="9" s="1"/>
  <c r="J73" i="9"/>
  <c r="J102" i="9" s="1"/>
  <c r="L76" i="9"/>
  <c r="L120" i="9" s="1"/>
  <c r="H76" i="9"/>
  <c r="H120" i="9" s="1"/>
  <c r="C74" i="9"/>
  <c r="C110" i="9" s="1"/>
  <c r="D75" i="9"/>
  <c r="D114" i="9" s="1"/>
  <c r="D77" i="9"/>
  <c r="D127" i="9" s="1"/>
  <c r="F73" i="9"/>
  <c r="F102" i="9" s="1"/>
  <c r="B73" i="9"/>
  <c r="B102" i="9" s="1"/>
  <c r="D76" i="9"/>
  <c r="D120" i="9" s="1"/>
  <c r="H78" i="9"/>
  <c r="H134" i="9" s="1"/>
  <c r="I74" i="9"/>
  <c r="I110" i="9" s="1"/>
  <c r="J75" i="9"/>
  <c r="J114" i="9" s="1"/>
  <c r="K77" i="9"/>
  <c r="K127" i="9" s="1"/>
  <c r="I73" i="9"/>
  <c r="I102" i="9" s="1"/>
  <c r="K76" i="9"/>
  <c r="K120" i="9" s="1"/>
  <c r="D78" i="9"/>
  <c r="D134" i="9" s="1"/>
  <c r="F74" i="9"/>
  <c r="F110" i="9" s="1"/>
  <c r="B74" i="9"/>
  <c r="B110" i="9" s="1"/>
  <c r="C75" i="9"/>
  <c r="C114" i="9" s="1"/>
  <c r="C77" i="9"/>
  <c r="C127" i="9" s="1"/>
  <c r="E73" i="9"/>
  <c r="E102" i="9" s="1"/>
  <c r="C76" i="9"/>
  <c r="C120" i="9" s="1"/>
  <c r="L74" i="9"/>
  <c r="L110" i="9" s="1"/>
  <c r="H74" i="9"/>
  <c r="H110" i="9" s="1"/>
  <c r="I75" i="9"/>
  <c r="I114" i="9" s="1"/>
  <c r="J77" i="9"/>
  <c r="J127" i="9" s="1"/>
  <c r="L73" i="9"/>
  <c r="L102" i="9" s="1"/>
  <c r="H73" i="9"/>
  <c r="H102" i="9" s="1"/>
  <c r="J76" i="9"/>
  <c r="J120" i="9" s="1"/>
  <c r="E78" i="9"/>
  <c r="E74" i="9"/>
  <c r="E110" i="9" s="1"/>
  <c r="F75" i="9"/>
  <c r="F114" i="9" s="1"/>
  <c r="B75" i="9"/>
  <c r="B114" i="9" s="1"/>
  <c r="F77" i="9"/>
  <c r="F127" i="9" s="1"/>
  <c r="B77" i="9"/>
  <c r="B127" i="9" s="1"/>
  <c r="D73" i="9"/>
  <c r="D102" i="9" s="1"/>
  <c r="F76" i="9"/>
  <c r="F120" i="9" s="1"/>
  <c r="B76" i="9"/>
  <c r="B120" i="9" s="1"/>
  <c r="J78" i="9"/>
  <c r="J134" i="9" s="1"/>
  <c r="K74" i="9"/>
  <c r="K110" i="9" s="1"/>
  <c r="L75" i="9"/>
  <c r="L114" i="9" s="1"/>
  <c r="H75" i="9"/>
  <c r="H114" i="9" s="1"/>
  <c r="I77" i="9"/>
  <c r="I127" i="9" s="1"/>
  <c r="K73" i="9"/>
  <c r="K102" i="9" s="1"/>
  <c r="I76" i="9"/>
  <c r="I120" i="9" s="1"/>
  <c r="B78" i="9"/>
  <c r="B134" i="9" s="1"/>
  <c r="M50" i="9"/>
  <c r="G6" i="13"/>
  <c r="G49" i="9"/>
  <c r="G11" i="13"/>
  <c r="G8" i="13"/>
  <c r="G10" i="13"/>
  <c r="G9" i="13"/>
  <c r="U29" i="9"/>
  <c r="V28" i="9"/>
  <c r="W27" i="9"/>
  <c r="X26" i="9"/>
  <c r="U25" i="9"/>
  <c r="V24" i="9"/>
  <c r="W23" i="9"/>
  <c r="X22" i="9"/>
  <c r="U21" i="9"/>
  <c r="V20" i="9"/>
  <c r="W19" i="9"/>
  <c r="X18" i="9"/>
  <c r="G7" i="13"/>
  <c r="C15" i="13"/>
  <c r="D15" i="13"/>
  <c r="G13" i="13"/>
  <c r="G12" i="13"/>
  <c r="B15" i="13"/>
  <c r="G5" i="13"/>
  <c r="G14" i="13"/>
  <c r="M49" i="9"/>
  <c r="G50" i="9"/>
  <c r="F15" i="13"/>
  <c r="E15" i="13"/>
  <c r="X42" i="9"/>
  <c r="U41" i="9"/>
  <c r="V40" i="9"/>
  <c r="W39" i="9"/>
  <c r="X38" i="9"/>
  <c r="U37" i="9"/>
  <c r="V36" i="9"/>
  <c r="W35" i="9"/>
  <c r="X34" i="9"/>
  <c r="U33" i="9"/>
  <c r="V32" i="9"/>
  <c r="W31" i="9"/>
  <c r="X30" i="9"/>
  <c r="H43" i="9"/>
  <c r="I51" i="12"/>
  <c r="M25" i="12"/>
  <c r="M11" i="12"/>
  <c r="M19" i="12"/>
  <c r="M18" i="12"/>
  <c r="M21" i="12"/>
  <c r="M29" i="12"/>
  <c r="M28" i="12"/>
  <c r="M40" i="12"/>
  <c r="M32" i="12"/>
  <c r="M22" i="12"/>
  <c r="K51" i="12"/>
  <c r="G39" i="12"/>
  <c r="J51" i="12"/>
  <c r="M6" i="12"/>
  <c r="M12" i="12"/>
  <c r="L51" i="12"/>
  <c r="M9" i="12"/>
  <c r="M17" i="12"/>
  <c r="M26" i="12"/>
  <c r="M34" i="12"/>
  <c r="B51" i="12"/>
  <c r="T5" i="12"/>
  <c r="G5" i="12"/>
  <c r="G15" i="12"/>
  <c r="G8" i="12"/>
  <c r="G11" i="12"/>
  <c r="G14" i="12"/>
  <c r="G13" i="12"/>
  <c r="G30" i="12"/>
  <c r="G37" i="12"/>
  <c r="H51" i="12"/>
  <c r="M5" i="12"/>
  <c r="M31" i="12"/>
  <c r="G40" i="12"/>
  <c r="M8" i="12"/>
  <c r="M10" i="12"/>
  <c r="M16" i="12"/>
  <c r="M38" i="12"/>
  <c r="M23" i="12"/>
  <c r="M37" i="12"/>
  <c r="M33" i="12"/>
  <c r="M39" i="12"/>
  <c r="F51" i="12"/>
  <c r="X5" i="12"/>
  <c r="G9" i="12"/>
  <c r="E51" i="12"/>
  <c r="W5" i="12"/>
  <c r="G10" i="12"/>
  <c r="C51" i="12"/>
  <c r="U5" i="12"/>
  <c r="G12" i="12"/>
  <c r="G19" i="12"/>
  <c r="D51" i="12"/>
  <c r="V5" i="12"/>
  <c r="G18" i="12"/>
  <c r="G17" i="12"/>
  <c r="G21" i="12"/>
  <c r="G32" i="12"/>
  <c r="G7" i="12"/>
  <c r="G26" i="12"/>
  <c r="G33" i="12"/>
  <c r="G29" i="12"/>
  <c r="G38" i="12"/>
  <c r="G34" i="12"/>
  <c r="U17" i="9"/>
  <c r="V16" i="9"/>
  <c r="W15" i="9"/>
  <c r="X14" i="9"/>
  <c r="T14" i="9"/>
  <c r="U13" i="9"/>
  <c r="V12" i="9"/>
  <c r="W11" i="9"/>
  <c r="X10" i="9"/>
  <c r="U9" i="9"/>
  <c r="V8" i="9"/>
  <c r="W7" i="9"/>
  <c r="X6" i="9"/>
  <c r="M14" i="12"/>
  <c r="M7" i="12"/>
  <c r="M20" i="12"/>
  <c r="M15" i="12"/>
  <c r="M30" i="12"/>
  <c r="M35" i="12"/>
  <c r="M24" i="12"/>
  <c r="M27" i="12"/>
  <c r="M36" i="12"/>
  <c r="G6" i="12"/>
  <c r="G16" i="12"/>
  <c r="G23" i="12"/>
  <c r="G28" i="12"/>
  <c r="G20" i="12"/>
  <c r="G24" i="12"/>
  <c r="G27" i="12"/>
  <c r="G22" i="12"/>
  <c r="G25" i="12"/>
  <c r="G31" i="12"/>
  <c r="G36" i="12"/>
  <c r="G35" i="12"/>
  <c r="U18" i="9"/>
  <c r="V17" i="9"/>
  <c r="W16" i="9"/>
  <c r="X15" i="9"/>
  <c r="V13" i="9"/>
  <c r="W12" i="9"/>
  <c r="X11" i="9"/>
  <c r="U10" i="9"/>
  <c r="W8" i="9"/>
  <c r="X7" i="9"/>
  <c r="U6" i="9"/>
  <c r="J43" i="9"/>
  <c r="U42" i="9"/>
  <c r="V41" i="9"/>
  <c r="W40" i="9"/>
  <c r="X39" i="9"/>
  <c r="U38" i="9"/>
  <c r="V37" i="9"/>
  <c r="W36" i="9"/>
  <c r="X35" i="9"/>
  <c r="U34" i="9"/>
  <c r="V33" i="9"/>
  <c r="W32" i="9"/>
  <c r="X31" i="9"/>
  <c r="U30" i="9"/>
  <c r="V29" i="9"/>
  <c r="W28" i="9"/>
  <c r="X27" i="9"/>
  <c r="U26" i="9"/>
  <c r="V25" i="9"/>
  <c r="W24" i="9"/>
  <c r="X23" i="9"/>
  <c r="U22" i="9"/>
  <c r="V21" i="9"/>
  <c r="W20" i="9"/>
  <c r="X19" i="9"/>
  <c r="G18" i="9"/>
  <c r="T18" i="9"/>
  <c r="K43" i="9"/>
  <c r="W42" i="9"/>
  <c r="V39" i="9"/>
  <c r="X37" i="9"/>
  <c r="U36" i="9"/>
  <c r="W34" i="9"/>
  <c r="V31" i="9"/>
  <c r="X29" i="9"/>
  <c r="U28" i="9"/>
  <c r="V27" i="9"/>
  <c r="X25" i="9"/>
  <c r="U24" i="9"/>
  <c r="W22" i="9"/>
  <c r="V19" i="9"/>
  <c r="X17" i="9"/>
  <c r="U16" i="9"/>
  <c r="W14" i="9"/>
  <c r="V11" i="9"/>
  <c r="X9" i="9"/>
  <c r="U8" i="9"/>
  <c r="W6" i="9"/>
  <c r="L43" i="9"/>
  <c r="X41" i="9"/>
  <c r="W38" i="9"/>
  <c r="V35" i="9"/>
  <c r="X33" i="9"/>
  <c r="U32" i="9"/>
  <c r="W30" i="9"/>
  <c r="W26" i="9"/>
  <c r="V23" i="9"/>
  <c r="X21" i="9"/>
  <c r="U20" i="9"/>
  <c r="W18" i="9"/>
  <c r="V15" i="9"/>
  <c r="X13" i="9"/>
  <c r="U12" i="9"/>
  <c r="W10" i="9"/>
  <c r="T9" i="9"/>
  <c r="V7" i="9"/>
  <c r="V42" i="9"/>
  <c r="W41" i="9"/>
  <c r="U39" i="9"/>
  <c r="W37" i="9"/>
  <c r="V34" i="9"/>
  <c r="W33" i="9"/>
  <c r="X32" i="9"/>
  <c r="V30" i="9"/>
  <c r="W29" i="9"/>
  <c r="U27" i="9"/>
  <c r="V26" i="9"/>
  <c r="W25" i="9"/>
  <c r="U23" i="9"/>
  <c r="W21" i="9"/>
  <c r="V18" i="9"/>
  <c r="W17" i="9"/>
  <c r="X16" i="9"/>
  <c r="V14" i="9"/>
  <c r="W13" i="9"/>
  <c r="U11" i="9"/>
  <c r="V10" i="9"/>
  <c r="W9" i="9"/>
  <c r="U7" i="9"/>
  <c r="I43" i="9"/>
  <c r="B43" i="9"/>
  <c r="T5" i="9"/>
  <c r="G5" i="9"/>
  <c r="U5" i="9"/>
  <c r="C43" i="9"/>
  <c r="D43" i="9"/>
  <c r="V5" i="9"/>
  <c r="E43" i="9"/>
  <c r="W5" i="9"/>
  <c r="F43" i="9"/>
  <c r="X5" i="9"/>
  <c r="T42" i="9"/>
  <c r="G42" i="9"/>
  <c r="G41" i="9"/>
  <c r="T41" i="9"/>
  <c r="G40" i="9"/>
  <c r="U40" i="9"/>
  <c r="T39" i="9"/>
  <c r="G39" i="9"/>
  <c r="T38" i="9"/>
  <c r="G38" i="9"/>
  <c r="G37" i="9"/>
  <c r="T37" i="9"/>
  <c r="T36" i="9"/>
  <c r="G36" i="9"/>
  <c r="T35" i="9"/>
  <c r="G35" i="9"/>
  <c r="T34" i="9"/>
  <c r="G34" i="9"/>
  <c r="G33" i="9"/>
  <c r="T33" i="9"/>
  <c r="G32" i="9"/>
  <c r="T31" i="9"/>
  <c r="G31" i="9"/>
  <c r="G30" i="9"/>
  <c r="T30" i="9"/>
  <c r="G29" i="9"/>
  <c r="T29" i="9"/>
  <c r="G28" i="9"/>
  <c r="T27" i="9"/>
  <c r="G27" i="9"/>
  <c r="T26" i="9"/>
  <c r="G26" i="9"/>
  <c r="G25" i="9"/>
  <c r="T25" i="9"/>
  <c r="G24" i="9"/>
  <c r="G115" i="9" s="1"/>
  <c r="T23" i="9"/>
  <c r="G23" i="9"/>
  <c r="T22" i="9"/>
  <c r="G22" i="9"/>
  <c r="T21" i="9"/>
  <c r="G21" i="9"/>
  <c r="T20" i="9"/>
  <c r="G20" i="9"/>
  <c r="T19" i="9"/>
  <c r="G19" i="9"/>
  <c r="G17" i="9"/>
  <c r="T17" i="9"/>
  <c r="G16" i="9"/>
  <c r="T15" i="9"/>
  <c r="G15" i="9"/>
  <c r="G14" i="9"/>
  <c r="U14" i="9"/>
  <c r="G13" i="9"/>
  <c r="T13" i="9"/>
  <c r="G12" i="9"/>
  <c r="T11" i="9"/>
  <c r="G11" i="9"/>
  <c r="T10" i="9"/>
  <c r="G10" i="9"/>
  <c r="G9" i="9"/>
  <c r="V9" i="9"/>
  <c r="G8" i="9"/>
  <c r="G137" i="9" s="1"/>
  <c r="T7" i="9"/>
  <c r="G7" i="9"/>
  <c r="T6" i="9"/>
  <c r="G6" i="9"/>
  <c r="M5" i="9"/>
  <c r="M135" i="9" s="1"/>
  <c r="M42" i="9"/>
  <c r="M109" i="9" s="1"/>
  <c r="M41" i="9"/>
  <c r="M145" i="9" s="1"/>
  <c r="X40" i="9"/>
  <c r="T40" i="9"/>
  <c r="M40" i="9"/>
  <c r="M144" i="9" s="1"/>
  <c r="M39" i="9"/>
  <c r="M119" i="9" s="1"/>
  <c r="V38" i="9"/>
  <c r="M38" i="9"/>
  <c r="M126" i="9" s="1"/>
  <c r="M37" i="9"/>
  <c r="M125" i="9" s="1"/>
  <c r="X36" i="9"/>
  <c r="M36" i="9"/>
  <c r="M118" i="9" s="1"/>
  <c r="U35" i="9"/>
  <c r="M35" i="9"/>
  <c r="M124" i="9" s="1"/>
  <c r="M34" i="9"/>
  <c r="M117" i="9" s="1"/>
  <c r="M33" i="9"/>
  <c r="M133" i="9" s="1"/>
  <c r="T32" i="9"/>
  <c r="M32" i="9"/>
  <c r="M113" i="9" s="1"/>
  <c r="U31" i="9"/>
  <c r="M31" i="9"/>
  <c r="M143" i="9" s="1"/>
  <c r="M30" i="9"/>
  <c r="M108" i="9" s="1"/>
  <c r="M29" i="9"/>
  <c r="M142" i="9" s="1"/>
  <c r="X28" i="9"/>
  <c r="T28" i="9"/>
  <c r="M28" i="9"/>
  <c r="M132" i="9" s="1"/>
  <c r="M27" i="9"/>
  <c r="M116" i="9" s="1"/>
  <c r="M26" i="9"/>
  <c r="M112" i="9" s="1"/>
  <c r="M25" i="9"/>
  <c r="M111" i="9" s="1"/>
  <c r="X24" i="9"/>
  <c r="T24" i="9"/>
  <c r="M24" i="9"/>
  <c r="M115" i="9" s="1"/>
  <c r="M23" i="9"/>
  <c r="M123" i="9" s="1"/>
  <c r="V22" i="9"/>
  <c r="M22" i="9"/>
  <c r="M141" i="9" s="1"/>
  <c r="M21" i="9"/>
  <c r="M131" i="9" s="1"/>
  <c r="X20" i="9"/>
  <c r="M20" i="9"/>
  <c r="M122" i="9" s="1"/>
  <c r="U19" i="9"/>
  <c r="M19" i="9"/>
  <c r="M140" i="9" s="1"/>
  <c r="M18" i="9"/>
  <c r="M130" i="9" s="1"/>
  <c r="M17" i="9"/>
  <c r="M129" i="9" s="1"/>
  <c r="T16" i="9"/>
  <c r="M16" i="9"/>
  <c r="M107" i="9" s="1"/>
  <c r="U15" i="9"/>
  <c r="M15" i="9"/>
  <c r="M128" i="9" s="1"/>
  <c r="M14" i="9"/>
  <c r="M139" i="9" s="1"/>
  <c r="M13" i="9"/>
  <c r="M138" i="9" s="1"/>
  <c r="X12" i="9"/>
  <c r="T12" i="9"/>
  <c r="M12" i="9"/>
  <c r="M106" i="9" s="1"/>
  <c r="M11" i="9"/>
  <c r="M105" i="9" s="1"/>
  <c r="M10" i="9"/>
  <c r="M104" i="9" s="1"/>
  <c r="M9" i="9"/>
  <c r="M103" i="9" s="1"/>
  <c r="X8" i="9"/>
  <c r="T8" i="9"/>
  <c r="M8" i="9"/>
  <c r="M137" i="9" s="1"/>
  <c r="M7" i="9"/>
  <c r="M121" i="9" s="1"/>
  <c r="V6" i="9"/>
  <c r="M6" i="9"/>
  <c r="M136" i="9" s="1"/>
  <c r="C155" i="9"/>
  <c r="C154" i="9"/>
  <c r="C156" i="9"/>
  <c r="C158" i="9"/>
  <c r="C157" i="9"/>
  <c r="B158" i="9" l="1"/>
  <c r="B156" i="9"/>
  <c r="B154" i="9"/>
  <c r="AS10" i="9"/>
  <c r="B157" i="9"/>
  <c r="AW16" i="9"/>
  <c r="AU37" i="9"/>
  <c r="AS16" i="9"/>
  <c r="B155" i="9"/>
  <c r="AT18" i="9"/>
  <c r="T123" i="9"/>
  <c r="AK23" i="9"/>
  <c r="W138" i="9"/>
  <c r="AN13" i="9"/>
  <c r="X133" i="9"/>
  <c r="AO33" i="9"/>
  <c r="X116" i="9"/>
  <c r="AO27" i="9"/>
  <c r="U103" i="9"/>
  <c r="AL9" i="9"/>
  <c r="X126" i="9"/>
  <c r="AO38" i="9"/>
  <c r="U111" i="9"/>
  <c r="AL25" i="9"/>
  <c r="T137" i="9"/>
  <c r="AK8" i="9"/>
  <c r="X132" i="9"/>
  <c r="AO28" i="9"/>
  <c r="U143" i="9"/>
  <c r="AL31" i="9"/>
  <c r="X118" i="9"/>
  <c r="AO36" i="9"/>
  <c r="T136" i="9"/>
  <c r="AK6" i="9"/>
  <c r="T128" i="9"/>
  <c r="AK15" i="9"/>
  <c r="T108" i="9"/>
  <c r="AK30" i="9"/>
  <c r="T118" i="9"/>
  <c r="AK36" i="9"/>
  <c r="T109" i="9"/>
  <c r="AK42" i="9"/>
  <c r="U135" i="9"/>
  <c r="AL5" i="9"/>
  <c r="U105" i="9"/>
  <c r="AL11" i="9"/>
  <c r="W111" i="9"/>
  <c r="AN25" i="9"/>
  <c r="W125" i="9"/>
  <c r="AN37" i="9"/>
  <c r="X138" i="9"/>
  <c r="AO13" i="9"/>
  <c r="U113" i="9"/>
  <c r="AL32" i="9"/>
  <c r="X103" i="9"/>
  <c r="AO9" i="9"/>
  <c r="X111" i="9"/>
  <c r="AO25" i="9"/>
  <c r="V119" i="9"/>
  <c r="AM39" i="9"/>
  <c r="U141" i="9"/>
  <c r="AL22" i="9"/>
  <c r="U108" i="9"/>
  <c r="AL30" i="9"/>
  <c r="U126" i="9"/>
  <c r="AL38" i="9"/>
  <c r="W137" i="9"/>
  <c r="AN8" i="9"/>
  <c r="U130" i="9"/>
  <c r="AL18" i="9"/>
  <c r="V106" i="9"/>
  <c r="AM12" i="9"/>
  <c r="U125" i="9"/>
  <c r="AL37" i="9"/>
  <c r="V115" i="9"/>
  <c r="AM24" i="9"/>
  <c r="U139" i="9"/>
  <c r="AL14" i="9"/>
  <c r="T140" i="9"/>
  <c r="AK19" i="9"/>
  <c r="T133" i="9"/>
  <c r="AK33" i="9"/>
  <c r="T125" i="9"/>
  <c r="AK37" i="9"/>
  <c r="X135" i="9"/>
  <c r="AO5" i="9"/>
  <c r="V130" i="9"/>
  <c r="AM18" i="9"/>
  <c r="X113" i="9"/>
  <c r="AO32" i="9"/>
  <c r="T103" i="9"/>
  <c r="AK9" i="9"/>
  <c r="V123" i="9"/>
  <c r="AM23" i="9"/>
  <c r="V105" i="9"/>
  <c r="AM11" i="9"/>
  <c r="V116" i="9"/>
  <c r="AM27" i="9"/>
  <c r="W109" i="9"/>
  <c r="AN42" i="9"/>
  <c r="X123" i="9"/>
  <c r="AO23" i="9"/>
  <c r="X124" i="9"/>
  <c r="AO35" i="9"/>
  <c r="X119" i="9"/>
  <c r="AO39" i="9"/>
  <c r="U104" i="9"/>
  <c r="AL10" i="9"/>
  <c r="T106" i="9"/>
  <c r="AK12" i="9"/>
  <c r="V141" i="9"/>
  <c r="AM22" i="9"/>
  <c r="X115" i="9"/>
  <c r="AO24" i="9"/>
  <c r="T113" i="9"/>
  <c r="AK32" i="9"/>
  <c r="U124" i="9"/>
  <c r="AL35" i="9"/>
  <c r="T144" i="9"/>
  <c r="AK40" i="9"/>
  <c r="T121" i="9"/>
  <c r="AK7" i="9"/>
  <c r="T129" i="9"/>
  <c r="AK17" i="9"/>
  <c r="T112" i="9"/>
  <c r="AK26" i="9"/>
  <c r="T142" i="9"/>
  <c r="AK29" i="9"/>
  <c r="T124" i="9"/>
  <c r="AK35" i="9"/>
  <c r="T119" i="9"/>
  <c r="AK39" i="9"/>
  <c r="T135" i="9"/>
  <c r="AK5" i="9"/>
  <c r="W103" i="9"/>
  <c r="AN9" i="9"/>
  <c r="V139" i="9"/>
  <c r="AM14" i="9"/>
  <c r="W131" i="9"/>
  <c r="AN21" i="9"/>
  <c r="U116" i="9"/>
  <c r="AL27" i="9"/>
  <c r="W133" i="9"/>
  <c r="AN33" i="9"/>
  <c r="W145" i="9"/>
  <c r="AN41" i="9"/>
  <c r="W104" i="9"/>
  <c r="AN10" i="9"/>
  <c r="W130" i="9"/>
  <c r="AN18" i="9"/>
  <c r="W112" i="9"/>
  <c r="AN26" i="9"/>
  <c r="V124" i="9"/>
  <c r="AM35" i="9"/>
  <c r="W136" i="9"/>
  <c r="AN6" i="9"/>
  <c r="W139" i="9"/>
  <c r="AN14" i="9"/>
  <c r="W141" i="9"/>
  <c r="AN22" i="9"/>
  <c r="U132" i="9"/>
  <c r="AL28" i="9"/>
  <c r="U118" i="9"/>
  <c r="AL36" i="9"/>
  <c r="W122" i="9"/>
  <c r="AN20" i="9"/>
  <c r="W115" i="9"/>
  <c r="AN24" i="9"/>
  <c r="W132" i="9"/>
  <c r="AN28" i="9"/>
  <c r="W113" i="9"/>
  <c r="AN32" i="9"/>
  <c r="W118" i="9"/>
  <c r="AN36" i="9"/>
  <c r="W144" i="9"/>
  <c r="AN40" i="9"/>
  <c r="U136" i="9"/>
  <c r="AL6" i="9"/>
  <c r="X105" i="9"/>
  <c r="AO11" i="9"/>
  <c r="W107" i="9"/>
  <c r="AN16" i="9"/>
  <c r="X136" i="9"/>
  <c r="AO6" i="9"/>
  <c r="X104" i="9"/>
  <c r="AO10" i="9"/>
  <c r="T139" i="9"/>
  <c r="AK14" i="9"/>
  <c r="U129" i="9"/>
  <c r="AL17" i="9"/>
  <c r="W143" i="9"/>
  <c r="AN31" i="9"/>
  <c r="W124" i="9"/>
  <c r="AN35" i="9"/>
  <c r="W119" i="9"/>
  <c r="AN39" i="9"/>
  <c r="X130" i="9"/>
  <c r="AO18" i="9"/>
  <c r="X141" i="9"/>
  <c r="AO22" i="9"/>
  <c r="X112" i="9"/>
  <c r="AO26" i="9"/>
  <c r="V103" i="9"/>
  <c r="AM9" i="9"/>
  <c r="T116" i="9"/>
  <c r="AK27" i="9"/>
  <c r="T117" i="9"/>
  <c r="AK34" i="9"/>
  <c r="T126" i="9"/>
  <c r="AK38" i="9"/>
  <c r="W129" i="9"/>
  <c r="AN17" i="9"/>
  <c r="V108" i="9"/>
  <c r="AM30" i="9"/>
  <c r="V121" i="9"/>
  <c r="AM7" i="9"/>
  <c r="X131" i="9"/>
  <c r="AO21" i="9"/>
  <c r="X145" i="9"/>
  <c r="AO41" i="9"/>
  <c r="X129" i="9"/>
  <c r="AO17" i="9"/>
  <c r="V143" i="9"/>
  <c r="AM31" i="9"/>
  <c r="U112" i="9"/>
  <c r="AL26" i="9"/>
  <c r="U117" i="9"/>
  <c r="AL34" i="9"/>
  <c r="U109" i="9"/>
  <c r="AL42" i="9"/>
  <c r="V138" i="9"/>
  <c r="AM13" i="9"/>
  <c r="V137" i="9"/>
  <c r="AM8" i="9"/>
  <c r="W128" i="9"/>
  <c r="AN15" i="9"/>
  <c r="U133" i="9"/>
  <c r="AL33" i="9"/>
  <c r="U145" i="9"/>
  <c r="AL41" i="9"/>
  <c r="V122" i="9"/>
  <c r="AM20" i="9"/>
  <c r="V132" i="9"/>
  <c r="AM28" i="9"/>
  <c r="V136" i="9"/>
  <c r="AM6" i="9"/>
  <c r="X137" i="9"/>
  <c r="AO8" i="9"/>
  <c r="T107" i="9"/>
  <c r="AK16" i="9"/>
  <c r="U140" i="9"/>
  <c r="AL19" i="9"/>
  <c r="T115" i="9"/>
  <c r="AK24" i="9"/>
  <c r="T105" i="9"/>
  <c r="AK11" i="9"/>
  <c r="T131" i="9"/>
  <c r="AK21" i="9"/>
  <c r="T145" i="9"/>
  <c r="AK41" i="9"/>
  <c r="V135" i="9"/>
  <c r="AM5" i="9"/>
  <c r="U121" i="9"/>
  <c r="AL7" i="9"/>
  <c r="V112" i="9"/>
  <c r="AM26" i="9"/>
  <c r="U119" i="9"/>
  <c r="AL39" i="9"/>
  <c r="V128" i="9"/>
  <c r="AM15" i="9"/>
  <c r="V140" i="9"/>
  <c r="AM19" i="9"/>
  <c r="W117" i="9"/>
  <c r="AN34" i="9"/>
  <c r="X140" i="9"/>
  <c r="AO19" i="9"/>
  <c r="X143" i="9"/>
  <c r="AO31" i="9"/>
  <c r="X128" i="9"/>
  <c r="AO15" i="9"/>
  <c r="U138" i="9"/>
  <c r="AL13" i="9"/>
  <c r="V107" i="9"/>
  <c r="AM16" i="9"/>
  <c r="X108" i="9"/>
  <c r="AO30" i="9"/>
  <c r="X117" i="9"/>
  <c r="AO34" i="9"/>
  <c r="X109" i="9"/>
  <c r="AO42" i="9"/>
  <c r="U131" i="9"/>
  <c r="AL21" i="9"/>
  <c r="U142" i="9"/>
  <c r="AL29" i="9"/>
  <c r="X106" i="9"/>
  <c r="AO12" i="9"/>
  <c r="U128" i="9"/>
  <c r="AL15" i="9"/>
  <c r="X122" i="9"/>
  <c r="AO20" i="9"/>
  <c r="T132" i="9"/>
  <c r="AK28" i="9"/>
  <c r="AP28" i="9" s="1"/>
  <c r="V126" i="9"/>
  <c r="AM38" i="9"/>
  <c r="X144" i="9"/>
  <c r="AO40" i="9"/>
  <c r="T104" i="9"/>
  <c r="AK10" i="9"/>
  <c r="T138" i="9"/>
  <c r="AK13" i="9"/>
  <c r="AP13" i="9" s="1"/>
  <c r="T122" i="9"/>
  <c r="AK20" i="9"/>
  <c r="T141" i="9"/>
  <c r="AK22" i="9"/>
  <c r="AP22" i="9" s="1"/>
  <c r="T111" i="9"/>
  <c r="AK25" i="9"/>
  <c r="T143" i="9"/>
  <c r="AK31" i="9"/>
  <c r="AP31" i="9" s="1"/>
  <c r="U144" i="9"/>
  <c r="AL40" i="9"/>
  <c r="W135" i="9"/>
  <c r="AN5" i="9"/>
  <c r="V104" i="9"/>
  <c r="AM10" i="9"/>
  <c r="X107" i="9"/>
  <c r="AO16" i="9"/>
  <c r="U123" i="9"/>
  <c r="AL23" i="9"/>
  <c r="W142" i="9"/>
  <c r="AN29" i="9"/>
  <c r="V117" i="9"/>
  <c r="AM34" i="9"/>
  <c r="V109" i="9"/>
  <c r="AM42" i="9"/>
  <c r="U106" i="9"/>
  <c r="AL12" i="9"/>
  <c r="U122" i="9"/>
  <c r="AL20" i="9"/>
  <c r="W108" i="9"/>
  <c r="AN30" i="9"/>
  <c r="W126" i="9"/>
  <c r="AN38" i="9"/>
  <c r="U137" i="9"/>
  <c r="AL8" i="9"/>
  <c r="U107" i="9"/>
  <c r="AL16" i="9"/>
  <c r="U115" i="9"/>
  <c r="AL24" i="9"/>
  <c r="X142" i="9"/>
  <c r="AO29" i="9"/>
  <c r="X125" i="9"/>
  <c r="AO37" i="9"/>
  <c r="T130" i="9"/>
  <c r="AK18" i="9"/>
  <c r="AP18" i="9" s="1"/>
  <c r="V131" i="9"/>
  <c r="AM21" i="9"/>
  <c r="V111" i="9"/>
  <c r="AM25" i="9"/>
  <c r="V142" i="9"/>
  <c r="AM29" i="9"/>
  <c r="V133" i="9"/>
  <c r="AM33" i="9"/>
  <c r="V125" i="9"/>
  <c r="AM37" i="9"/>
  <c r="V145" i="9"/>
  <c r="AM41" i="9"/>
  <c r="X121" i="9"/>
  <c r="AO7" i="9"/>
  <c r="W106" i="9"/>
  <c r="AN12" i="9"/>
  <c r="V129" i="9"/>
  <c r="AM17" i="9"/>
  <c r="W121" i="9"/>
  <c r="AN7" i="9"/>
  <c r="W105" i="9"/>
  <c r="AN11" i="9"/>
  <c r="X139" i="9"/>
  <c r="AO14" i="9"/>
  <c r="V113" i="9"/>
  <c r="AM32" i="9"/>
  <c r="V118" i="9"/>
  <c r="AM36" i="9"/>
  <c r="V144" i="9"/>
  <c r="AM40" i="9"/>
  <c r="W140" i="9"/>
  <c r="AN19" i="9"/>
  <c r="W123" i="9"/>
  <c r="AN23" i="9"/>
  <c r="W116" i="9"/>
  <c r="AN27" i="9"/>
  <c r="G121" i="9"/>
  <c r="G103" i="9"/>
  <c r="G107" i="9"/>
  <c r="G112" i="9"/>
  <c r="G132" i="9"/>
  <c r="G108" i="9"/>
  <c r="G124" i="9"/>
  <c r="G119" i="9"/>
  <c r="G135" i="9"/>
  <c r="G104" i="9"/>
  <c r="G106" i="9"/>
  <c r="G139" i="9"/>
  <c r="G122" i="9"/>
  <c r="G141" i="9"/>
  <c r="G143" i="9"/>
  <c r="G133" i="9"/>
  <c r="G125" i="9"/>
  <c r="G145" i="9"/>
  <c r="G136" i="9"/>
  <c r="G128" i="9"/>
  <c r="G129" i="9"/>
  <c r="G116" i="9"/>
  <c r="G142" i="9"/>
  <c r="G117" i="9"/>
  <c r="G118" i="9"/>
  <c r="G126" i="9"/>
  <c r="G109" i="9"/>
  <c r="G105" i="9"/>
  <c r="G138" i="9"/>
  <c r="G140" i="9"/>
  <c r="G131" i="9"/>
  <c r="G123" i="9"/>
  <c r="G111" i="9"/>
  <c r="G113" i="9"/>
  <c r="G144" i="9"/>
  <c r="G130" i="9"/>
  <c r="M149" i="9"/>
  <c r="U78" i="9"/>
  <c r="U134" i="9" s="1"/>
  <c r="I134" i="9"/>
  <c r="W78" i="9"/>
  <c r="W134" i="9" s="1"/>
  <c r="E134" i="9"/>
  <c r="X77" i="9"/>
  <c r="X127" i="9" s="1"/>
  <c r="X76" i="9"/>
  <c r="X120" i="9" s="1"/>
  <c r="K79" i="9"/>
  <c r="M75" i="9"/>
  <c r="V74" i="9"/>
  <c r="V110" i="9" s="1"/>
  <c r="J79" i="9"/>
  <c r="X78" i="9"/>
  <c r="X134" i="9" s="1"/>
  <c r="V73" i="9"/>
  <c r="V102" i="9" s="1"/>
  <c r="D79" i="9"/>
  <c r="X75" i="9"/>
  <c r="X114" i="9" s="1"/>
  <c r="H79" i="9"/>
  <c r="M73" i="9"/>
  <c r="M102" i="9" s="1"/>
  <c r="M74" i="9"/>
  <c r="U77" i="9"/>
  <c r="U127" i="9" s="1"/>
  <c r="V78" i="9"/>
  <c r="V134" i="9" s="1"/>
  <c r="T73" i="9"/>
  <c r="T102" i="9" s="1"/>
  <c r="B79" i="9"/>
  <c r="G73" i="9"/>
  <c r="G102" i="9" s="1"/>
  <c r="U74" i="9"/>
  <c r="U110" i="9" s="1"/>
  <c r="M77" i="9"/>
  <c r="M127" i="9" s="1"/>
  <c r="W76" i="9"/>
  <c r="W120" i="9" s="1"/>
  <c r="T77" i="9"/>
  <c r="T127" i="9" s="1"/>
  <c r="G77" i="9"/>
  <c r="G127" i="9" s="1"/>
  <c r="W74" i="9"/>
  <c r="W110" i="9" s="1"/>
  <c r="L79" i="9"/>
  <c r="U75" i="9"/>
  <c r="U114" i="9" s="1"/>
  <c r="X73" i="9"/>
  <c r="X102" i="9" s="1"/>
  <c r="F79" i="9"/>
  <c r="U73" i="9"/>
  <c r="U102" i="9" s="1"/>
  <c r="C79" i="9"/>
  <c r="T78" i="9"/>
  <c r="T134" i="9" s="1"/>
  <c r="G78" i="9"/>
  <c r="G134" i="9" s="1"/>
  <c r="T76" i="9"/>
  <c r="T120" i="9" s="1"/>
  <c r="G76" i="9"/>
  <c r="G120" i="9" s="1"/>
  <c r="U76" i="9"/>
  <c r="U120" i="9" s="1"/>
  <c r="T74" i="9"/>
  <c r="T110" i="9" s="1"/>
  <c r="G74" i="9"/>
  <c r="G110" i="9" s="1"/>
  <c r="I79" i="9"/>
  <c r="M78" i="9"/>
  <c r="V77" i="9"/>
  <c r="V127" i="9" s="1"/>
  <c r="M76" i="9"/>
  <c r="M120" i="9" s="1"/>
  <c r="W77" i="9"/>
  <c r="W127" i="9" s="1"/>
  <c r="T75" i="9"/>
  <c r="T114" i="9" s="1"/>
  <c r="G75" i="9"/>
  <c r="G114" i="9" s="1"/>
  <c r="W73" i="9"/>
  <c r="W102" i="9" s="1"/>
  <c r="E79" i="9"/>
  <c r="X74" i="9"/>
  <c r="X110" i="9" s="1"/>
  <c r="V76" i="9"/>
  <c r="V120" i="9" s="1"/>
  <c r="V75" i="9"/>
  <c r="V114" i="9" s="1"/>
  <c r="W75" i="9"/>
  <c r="W114" i="9" s="1"/>
  <c r="M51" i="9"/>
  <c r="G51" i="9"/>
  <c r="G15" i="13"/>
  <c r="G19" i="13"/>
  <c r="Y18" i="9"/>
  <c r="Y130" i="9" s="1"/>
  <c r="Y35" i="12"/>
  <c r="Y16" i="12"/>
  <c r="Y38" i="12"/>
  <c r="Y26" i="12"/>
  <c r="M51" i="12"/>
  <c r="Y37" i="12"/>
  <c r="T53" i="12"/>
  <c r="T51" i="12"/>
  <c r="Y5" i="12"/>
  <c r="Y20" i="12"/>
  <c r="Y12" i="12"/>
  <c r="X53" i="12"/>
  <c r="X51" i="12"/>
  <c r="Y36" i="12"/>
  <c r="Y31" i="12"/>
  <c r="Y25" i="12"/>
  <c r="Y24" i="12"/>
  <c r="Y28" i="12"/>
  <c r="Y29" i="12"/>
  <c r="Y32" i="12"/>
  <c r="Y18" i="12"/>
  <c r="Y19" i="12"/>
  <c r="Y10" i="12"/>
  <c r="Y13" i="12"/>
  <c r="Y14" i="12"/>
  <c r="Y11" i="12"/>
  <c r="Y39" i="12"/>
  <c r="Y23" i="12"/>
  <c r="Y34" i="12"/>
  <c r="Y33" i="12"/>
  <c r="Y7" i="12"/>
  <c r="Y17" i="12"/>
  <c r="Y30" i="12"/>
  <c r="Y8" i="12"/>
  <c r="G51" i="12"/>
  <c r="Y22" i="12"/>
  <c r="Y27" i="12"/>
  <c r="Y6" i="12"/>
  <c r="Y21" i="12"/>
  <c r="V51" i="12"/>
  <c r="V53" i="12"/>
  <c r="U53" i="12"/>
  <c r="U51" i="12"/>
  <c r="W51" i="12"/>
  <c r="W53" i="12"/>
  <c r="Y9" i="12"/>
  <c r="Y40" i="12"/>
  <c r="Y15" i="12"/>
  <c r="Y14" i="9"/>
  <c r="Y139" i="9" s="1"/>
  <c r="X45" i="9"/>
  <c r="AF32" i="9" s="1"/>
  <c r="W43" i="9"/>
  <c r="W45" i="9"/>
  <c r="AE13" i="9" s="1"/>
  <c r="AE138" i="9" s="1"/>
  <c r="V45" i="9"/>
  <c r="AD18" i="9" s="1"/>
  <c r="AD130" i="9" s="1"/>
  <c r="U45" i="9"/>
  <c r="AC7" i="9" s="1"/>
  <c r="AC121" i="9" s="1"/>
  <c r="AJ121" i="9" s="1"/>
  <c r="AR121" i="9" s="1"/>
  <c r="Y32" i="9"/>
  <c r="Y113" i="9" s="1"/>
  <c r="Y28" i="9"/>
  <c r="Y132" i="9" s="1"/>
  <c r="Y7" i="9"/>
  <c r="Y121" i="9" s="1"/>
  <c r="Y17" i="9"/>
  <c r="Y129" i="9" s="1"/>
  <c r="Y33" i="9"/>
  <c r="Y133" i="9" s="1"/>
  <c r="Y12" i="9"/>
  <c r="Y106" i="9" s="1"/>
  <c r="Y11" i="9"/>
  <c r="Y105" i="9" s="1"/>
  <c r="Y26" i="9"/>
  <c r="Y112" i="9" s="1"/>
  <c r="T45" i="9"/>
  <c r="AB30" i="9" s="1"/>
  <c r="AB108" i="9" s="1"/>
  <c r="Y27" i="9"/>
  <c r="Y116" i="9" s="1"/>
  <c r="G43" i="9"/>
  <c r="G53" i="9" s="1"/>
  <c r="Y25" i="9"/>
  <c r="Y111" i="9" s="1"/>
  <c r="Y34" i="9"/>
  <c r="Y117" i="9" s="1"/>
  <c r="Y8" i="9"/>
  <c r="Y137" i="9" s="1"/>
  <c r="Y10" i="9"/>
  <c r="Y104" i="9" s="1"/>
  <c r="Y13" i="9"/>
  <c r="Y138" i="9" s="1"/>
  <c r="Y21" i="9"/>
  <c r="Y131" i="9" s="1"/>
  <c r="Y23" i="9"/>
  <c r="Y123" i="9" s="1"/>
  <c r="Y37" i="9"/>
  <c r="Y125" i="9" s="1"/>
  <c r="Y41" i="9"/>
  <c r="Y145" i="9" s="1"/>
  <c r="Y30" i="9"/>
  <c r="Y108" i="9" s="1"/>
  <c r="Y42" i="9"/>
  <c r="AX42" i="9" s="1"/>
  <c r="Y16" i="9"/>
  <c r="Y107" i="9" s="1"/>
  <c r="Y24" i="9"/>
  <c r="Y115" i="9" s="1"/>
  <c r="Y9" i="9"/>
  <c r="Y103" i="9" s="1"/>
  <c r="Y29" i="9"/>
  <c r="Y142" i="9" s="1"/>
  <c r="Y39" i="9"/>
  <c r="Y119" i="9" s="1"/>
  <c r="M43" i="9"/>
  <c r="Y6" i="9"/>
  <c r="Y136" i="9" s="1"/>
  <c r="Y15" i="9"/>
  <c r="Y128" i="9" s="1"/>
  <c r="Y19" i="9"/>
  <c r="Y140" i="9" s="1"/>
  <c r="Y20" i="9"/>
  <c r="Y122" i="9" s="1"/>
  <c r="Y22" i="9"/>
  <c r="Y141" i="9" s="1"/>
  <c r="Y31" i="9"/>
  <c r="Y143" i="9" s="1"/>
  <c r="Y35" i="9"/>
  <c r="Y124" i="9" s="1"/>
  <c r="Y36" i="9"/>
  <c r="Y118" i="9" s="1"/>
  <c r="Y38" i="9"/>
  <c r="Y126" i="9" s="1"/>
  <c r="Y40" i="9"/>
  <c r="Y144" i="9" s="1"/>
  <c r="X43" i="9"/>
  <c r="V43" i="9"/>
  <c r="U43" i="9"/>
  <c r="T43" i="9"/>
  <c r="Y5" i="9"/>
  <c r="AX5" i="9" s="1"/>
  <c r="C159" i="9"/>
  <c r="AU24" i="9" l="1"/>
  <c r="AT33" i="9"/>
  <c r="AT38" i="9"/>
  <c r="AT22" i="9"/>
  <c r="AW17" i="9"/>
  <c r="AW21" i="9"/>
  <c r="AU30" i="9"/>
  <c r="AX38" i="9"/>
  <c r="AX34" i="9"/>
  <c r="AX27" i="9"/>
  <c r="AU9" i="9"/>
  <c r="AT31" i="9"/>
  <c r="AT15" i="9"/>
  <c r="AV23" i="9"/>
  <c r="AU32" i="9"/>
  <c r="AU17" i="9"/>
  <c r="AU21" i="9"/>
  <c r="AW29" i="9"/>
  <c r="AV38" i="9"/>
  <c r="AU42" i="9"/>
  <c r="AT40" i="9"/>
  <c r="AX25" i="9"/>
  <c r="AX20" i="9"/>
  <c r="AX28" i="9"/>
  <c r="AT19" i="9"/>
  <c r="AW18" i="9"/>
  <c r="AT17" i="9"/>
  <c r="AW6" i="9"/>
  <c r="AV40" i="9"/>
  <c r="AV24" i="9"/>
  <c r="AV22" i="9"/>
  <c r="AV26" i="9"/>
  <c r="AV33" i="9"/>
  <c r="AV9" i="9"/>
  <c r="AX39" i="9"/>
  <c r="AS29" i="9"/>
  <c r="AS17" i="9"/>
  <c r="AS40" i="9"/>
  <c r="AX32" i="9"/>
  <c r="AX12" i="9"/>
  <c r="AW42" i="9"/>
  <c r="AU16" i="9"/>
  <c r="AT10" i="9"/>
  <c r="AW27" i="9"/>
  <c r="AV34" i="9"/>
  <c r="AW33" i="9"/>
  <c r="AX9" i="9"/>
  <c r="AU18" i="9"/>
  <c r="AU5" i="9"/>
  <c r="AX41" i="9"/>
  <c r="AX33" i="9"/>
  <c r="AX21" i="9"/>
  <c r="AU20" i="9"/>
  <c r="AV15" i="9"/>
  <c r="AU13" i="9"/>
  <c r="AT34" i="9"/>
  <c r="AU39" i="9"/>
  <c r="AW9" i="9"/>
  <c r="AW13" i="9"/>
  <c r="AV25" i="9"/>
  <c r="AT5" i="9"/>
  <c r="AS38" i="9"/>
  <c r="AS34" i="9"/>
  <c r="AS27" i="9"/>
  <c r="AX6" i="9"/>
  <c r="B162" i="9" s="1"/>
  <c r="AW28" i="9"/>
  <c r="AW12" i="9"/>
  <c r="AX16" i="9"/>
  <c r="AV19" i="9"/>
  <c r="AW14" i="9"/>
  <c r="AV12" i="9"/>
  <c r="AU33" i="9"/>
  <c r="AX18" i="9"/>
  <c r="AT24" i="9"/>
  <c r="AV30" i="9"/>
  <c r="AU34" i="9"/>
  <c r="AU10" i="9"/>
  <c r="AX31" i="9"/>
  <c r="AX22" i="9"/>
  <c r="AS13" i="9"/>
  <c r="AW40" i="9"/>
  <c r="AW20" i="9"/>
  <c r="AU6" i="9"/>
  <c r="AV39" i="9"/>
  <c r="AX14" i="9"/>
  <c r="AV16" i="9"/>
  <c r="AV36" i="9"/>
  <c r="AV20" i="9"/>
  <c r="AV14" i="9"/>
  <c r="AV18" i="9"/>
  <c r="AT27" i="9"/>
  <c r="AS39" i="9"/>
  <c r="AX29" i="9"/>
  <c r="AX17" i="9"/>
  <c r="AX40" i="9"/>
  <c r="AW24" i="9"/>
  <c r="AT29" i="9"/>
  <c r="AW38" i="9"/>
  <c r="AT13" i="9"/>
  <c r="AW39" i="9"/>
  <c r="AW23" i="9"/>
  <c r="AU27" i="9"/>
  <c r="AU23" i="9"/>
  <c r="AT39" i="9"/>
  <c r="AV13" i="9"/>
  <c r="AS37" i="9"/>
  <c r="AX23" i="9"/>
  <c r="AX19" i="9"/>
  <c r="B159" i="9"/>
  <c r="AT41" i="9"/>
  <c r="AU12" i="9"/>
  <c r="AV8" i="9"/>
  <c r="AT30" i="9"/>
  <c r="AU31" i="9"/>
  <c r="AW41" i="9"/>
  <c r="AU7" i="9"/>
  <c r="AV17" i="9"/>
  <c r="AS36" i="9"/>
  <c r="AX30" i="9"/>
  <c r="AX15" i="9"/>
  <c r="AS6" i="9"/>
  <c r="AS8" i="9"/>
  <c r="AS24" i="9"/>
  <c r="AW8" i="9"/>
  <c r="AU40" i="9"/>
  <c r="AV11" i="9"/>
  <c r="AW7" i="9"/>
  <c r="AU29" i="9"/>
  <c r="AS18" i="9"/>
  <c r="AT16" i="9"/>
  <c r="AT20" i="9"/>
  <c r="AV29" i="9"/>
  <c r="AV5" i="9"/>
  <c r="AS31" i="9"/>
  <c r="AS22" i="9"/>
  <c r="AX13" i="9"/>
  <c r="AU38" i="9"/>
  <c r="AX11" i="9"/>
  <c r="AW26" i="9"/>
  <c r="AV35" i="9"/>
  <c r="AS14" i="9"/>
  <c r="AW11" i="9"/>
  <c r="AV32" i="9"/>
  <c r="AT36" i="9"/>
  <c r="AV6" i="9"/>
  <c r="AV10" i="9"/>
  <c r="AV21" i="9"/>
  <c r="AS5" i="9"/>
  <c r="AX35" i="9"/>
  <c r="AX26" i="9"/>
  <c r="AX7" i="9"/>
  <c r="AT35" i="9"/>
  <c r="AU22" i="9"/>
  <c r="AT25" i="9"/>
  <c r="AW34" i="9"/>
  <c r="AT9" i="9"/>
  <c r="AW35" i="9"/>
  <c r="AW19" i="9"/>
  <c r="AU19" i="9"/>
  <c r="AU15" i="9"/>
  <c r="AW32" i="9"/>
  <c r="AT7" i="9"/>
  <c r="AW5" i="9"/>
  <c r="AX37" i="9"/>
  <c r="AS23" i="9"/>
  <c r="AS19" i="9"/>
  <c r="Y109" i="9"/>
  <c r="Y149" i="9" s="1"/>
  <c r="AU28" i="9"/>
  <c r="AT37" i="9"/>
  <c r="AU8" i="9"/>
  <c r="AT42" i="9"/>
  <c r="AT26" i="9"/>
  <c r="AW25" i="9"/>
  <c r="AT32" i="9"/>
  <c r="AV37" i="9"/>
  <c r="AT11" i="9"/>
  <c r="AS42" i="9"/>
  <c r="AX36" i="9"/>
  <c r="AS30" i="9"/>
  <c r="AS15" i="9"/>
  <c r="AW36" i="9"/>
  <c r="AX8" i="9"/>
  <c r="AX24" i="9"/>
  <c r="AV27" i="9"/>
  <c r="AU36" i="9"/>
  <c r="AV7" i="9"/>
  <c r="AU41" i="9"/>
  <c r="AU25" i="9"/>
  <c r="AW37" i="9"/>
  <c r="AT8" i="9"/>
  <c r="AT12" i="9"/>
  <c r="AT23" i="9"/>
  <c r="AS25" i="9"/>
  <c r="AS20" i="9"/>
  <c r="AX10" i="9"/>
  <c r="AS28" i="9"/>
  <c r="AS11" i="9"/>
  <c r="AW22" i="9"/>
  <c r="AV31" i="9"/>
  <c r="AW10" i="9"/>
  <c r="AT6" i="9"/>
  <c r="AV28" i="9"/>
  <c r="AT28" i="9"/>
  <c r="AU35" i="9"/>
  <c r="AV41" i="9"/>
  <c r="AU14" i="9"/>
  <c r="AS35" i="9"/>
  <c r="AS26" i="9"/>
  <c r="AS7" i="9"/>
  <c r="AS32" i="9"/>
  <c r="AS12" i="9"/>
  <c r="AT21" i="9"/>
  <c r="AW30" i="9"/>
  <c r="AW15" i="9"/>
  <c r="AW31" i="9"/>
  <c r="AV42" i="9"/>
  <c r="AU11" i="9"/>
  <c r="AS9" i="9"/>
  <c r="AU26" i="9"/>
  <c r="AS41" i="9"/>
  <c r="AS33" i="9"/>
  <c r="AS21" i="9"/>
  <c r="AT14" i="9"/>
  <c r="AK130" i="9"/>
  <c r="AS130" i="9" s="1"/>
  <c r="AP21" i="9"/>
  <c r="AP24" i="9"/>
  <c r="AI108" i="9"/>
  <c r="AQ108" i="9" s="1"/>
  <c r="AP25" i="9"/>
  <c r="AP20" i="9"/>
  <c r="AP10" i="9"/>
  <c r="AP41" i="9"/>
  <c r="AP11" i="9"/>
  <c r="AP34" i="9"/>
  <c r="AP5" i="9"/>
  <c r="AP35" i="9"/>
  <c r="AP26" i="9"/>
  <c r="AP7" i="9"/>
  <c r="AP12" i="9"/>
  <c r="AP33" i="9"/>
  <c r="AP42" i="9"/>
  <c r="AP30" i="9"/>
  <c r="AP6" i="9"/>
  <c r="AP8" i="9"/>
  <c r="AP16" i="9"/>
  <c r="AP38" i="9"/>
  <c r="AP27" i="9"/>
  <c r="AP14" i="9"/>
  <c r="AP39" i="9"/>
  <c r="AP29" i="9"/>
  <c r="AP17" i="9"/>
  <c r="AP40" i="9"/>
  <c r="AP32" i="9"/>
  <c r="AP9" i="9"/>
  <c r="AP37" i="9"/>
  <c r="AP19" i="9"/>
  <c r="AP36" i="9"/>
  <c r="AP15" i="9"/>
  <c r="AP23" i="9"/>
  <c r="AF113" i="9"/>
  <c r="O60" i="9"/>
  <c r="Y135" i="9"/>
  <c r="AL138" i="9"/>
  <c r="AT138" i="9" s="1"/>
  <c r="G149" i="9"/>
  <c r="G148" i="9"/>
  <c r="S75" i="9"/>
  <c r="S114" i="9" s="1"/>
  <c r="M114" i="9"/>
  <c r="S78" i="9"/>
  <c r="S134" i="9" s="1"/>
  <c r="M134" i="9"/>
  <c r="S74" i="9"/>
  <c r="S110" i="9" s="1"/>
  <c r="M110" i="9"/>
  <c r="Y78" i="9"/>
  <c r="Y134" i="9" s="1"/>
  <c r="Y77" i="9"/>
  <c r="Y127" i="9" s="1"/>
  <c r="Y74" i="9"/>
  <c r="Y110" i="9" s="1"/>
  <c r="X79" i="9"/>
  <c r="X82" i="9"/>
  <c r="AF77" i="9" s="1"/>
  <c r="AF127" i="9" s="1"/>
  <c r="AM127" i="9" s="1"/>
  <c r="AU127" i="9" s="1"/>
  <c r="W82" i="9"/>
  <c r="AE78" i="9" s="1"/>
  <c r="AE134" i="9" s="1"/>
  <c r="AL134" i="9" s="1"/>
  <c r="AT134" i="9" s="1"/>
  <c r="W79" i="9"/>
  <c r="G79" i="9"/>
  <c r="Y76" i="9"/>
  <c r="Y120" i="9" s="1"/>
  <c r="U82" i="9"/>
  <c r="AC78" i="9" s="1"/>
  <c r="AC134" i="9" s="1"/>
  <c r="AJ134" i="9" s="1"/>
  <c r="AR134" i="9" s="1"/>
  <c r="U79" i="9"/>
  <c r="Y75" i="9"/>
  <c r="Y114" i="9" s="1"/>
  <c r="Y73" i="9"/>
  <c r="Y102" i="9" s="1"/>
  <c r="T82" i="9"/>
  <c r="AB75" i="9" s="1"/>
  <c r="AB114" i="9" s="1"/>
  <c r="AI114" i="9" s="1"/>
  <c r="AQ114" i="9" s="1"/>
  <c r="T79" i="9"/>
  <c r="M79" i="9"/>
  <c r="V79" i="9"/>
  <c r="V82" i="9"/>
  <c r="AD74" i="9" s="1"/>
  <c r="AD110" i="9" s="1"/>
  <c r="AK110" i="9" s="1"/>
  <c r="AS110" i="9" s="1"/>
  <c r="AE37" i="9"/>
  <c r="AE125" i="9" s="1"/>
  <c r="AL125" i="9" s="1"/>
  <c r="AT125" i="9" s="1"/>
  <c r="AE6" i="9"/>
  <c r="AE136" i="9" s="1"/>
  <c r="AL136" i="9" s="1"/>
  <c r="AT136" i="9" s="1"/>
  <c r="AE21" i="9"/>
  <c r="AE131" i="9" s="1"/>
  <c r="AL131" i="9" s="1"/>
  <c r="AT131" i="9" s="1"/>
  <c r="M53" i="9"/>
  <c r="AE42" i="9"/>
  <c r="AE109" i="9" s="1"/>
  <c r="AL109" i="9" s="1"/>
  <c r="AT109" i="9" s="1"/>
  <c r="G20" i="13"/>
  <c r="AE22" i="9"/>
  <c r="AE141" i="9" s="1"/>
  <c r="AL141" i="9" s="1"/>
  <c r="AT141" i="9" s="1"/>
  <c r="AE17" i="9"/>
  <c r="AE129" i="9" s="1"/>
  <c r="AL129" i="9" s="1"/>
  <c r="AT129" i="9" s="1"/>
  <c r="AF25" i="9"/>
  <c r="AE29" i="9"/>
  <c r="AE142" i="9" s="1"/>
  <c r="AL142" i="9" s="1"/>
  <c r="AT142" i="9" s="1"/>
  <c r="AF9" i="9"/>
  <c r="AF103" i="9" s="1"/>
  <c r="AM103" i="9" s="1"/>
  <c r="AU103" i="9" s="1"/>
  <c r="AF21" i="9"/>
  <c r="AF131" i="9" s="1"/>
  <c r="AM131" i="9" s="1"/>
  <c r="AU131" i="9" s="1"/>
  <c r="AC23" i="9"/>
  <c r="AC123" i="9" s="1"/>
  <c r="AJ123" i="9" s="1"/>
  <c r="AR123" i="9" s="1"/>
  <c r="AD19" i="9"/>
  <c r="AD140" i="9" s="1"/>
  <c r="AK140" i="9" s="1"/>
  <c r="AS140" i="9" s="1"/>
  <c r="AC12" i="9"/>
  <c r="AC106" i="9" s="1"/>
  <c r="AJ106" i="9" s="1"/>
  <c r="AR106" i="9" s="1"/>
  <c r="AC32" i="9"/>
  <c r="AC11" i="9"/>
  <c r="AC105" i="9" s="1"/>
  <c r="AJ105" i="9" s="1"/>
  <c r="AR105" i="9" s="1"/>
  <c r="AB22" i="9"/>
  <c r="AB141" i="9" s="1"/>
  <c r="AI141" i="9" s="1"/>
  <c r="AQ141" i="9" s="1"/>
  <c r="AC36" i="9"/>
  <c r="AC118" i="9" s="1"/>
  <c r="AJ118" i="9" s="1"/>
  <c r="AR118" i="9" s="1"/>
  <c r="AF41" i="9"/>
  <c r="AF145" i="9" s="1"/>
  <c r="AM145" i="9" s="1"/>
  <c r="AU145" i="9" s="1"/>
  <c r="AC20" i="9"/>
  <c r="AC122" i="9" s="1"/>
  <c r="AJ122" i="9" s="1"/>
  <c r="AR122" i="9" s="1"/>
  <c r="AC28" i="9"/>
  <c r="AC132" i="9" s="1"/>
  <c r="AJ132" i="9" s="1"/>
  <c r="AR132" i="9" s="1"/>
  <c r="AF17" i="9"/>
  <c r="AF129" i="9" s="1"/>
  <c r="AM129" i="9" s="1"/>
  <c r="AU129" i="9" s="1"/>
  <c r="AF33" i="9"/>
  <c r="AF133" i="9" s="1"/>
  <c r="AM133" i="9" s="1"/>
  <c r="AU133" i="9" s="1"/>
  <c r="AF13" i="9"/>
  <c r="AF138" i="9" s="1"/>
  <c r="AM138" i="9" s="1"/>
  <c r="AU138" i="9" s="1"/>
  <c r="AC27" i="9"/>
  <c r="AC116" i="9" s="1"/>
  <c r="AJ116" i="9" s="1"/>
  <c r="AR116" i="9" s="1"/>
  <c r="AF16" i="9"/>
  <c r="AF107" i="9" s="1"/>
  <c r="AM107" i="9" s="1"/>
  <c r="AU107" i="9" s="1"/>
  <c r="AD39" i="9"/>
  <c r="AD119" i="9" s="1"/>
  <c r="AK119" i="9" s="1"/>
  <c r="AS119" i="9" s="1"/>
  <c r="AF37" i="12"/>
  <c r="AF45" i="12"/>
  <c r="AF44" i="12"/>
  <c r="AF42" i="12"/>
  <c r="AF41" i="12"/>
  <c r="AF50" i="12"/>
  <c r="AF48" i="12"/>
  <c r="AF49" i="12"/>
  <c r="AF43" i="12"/>
  <c r="AF46" i="12"/>
  <c r="AF47" i="12"/>
  <c r="AB26" i="12"/>
  <c r="AB50" i="12"/>
  <c r="AB49" i="12"/>
  <c r="AB41" i="12"/>
  <c r="AB43" i="12"/>
  <c r="AB44" i="12"/>
  <c r="AB47" i="12"/>
  <c r="AB42" i="12"/>
  <c r="AB46" i="12"/>
  <c r="AB48" i="12"/>
  <c r="AB45" i="12"/>
  <c r="AC50" i="12"/>
  <c r="AC48" i="12"/>
  <c r="AC47" i="12"/>
  <c r="AC45" i="12"/>
  <c r="AC46" i="12"/>
  <c r="AC42" i="12"/>
  <c r="AC43" i="12"/>
  <c r="AC41" i="12"/>
  <c r="AC44" i="12"/>
  <c r="AC49" i="12"/>
  <c r="AE11" i="12"/>
  <c r="AE47" i="12"/>
  <c r="AE45" i="12"/>
  <c r="AE50" i="12"/>
  <c r="AE44" i="12"/>
  <c r="AE46" i="12"/>
  <c r="AE42" i="12"/>
  <c r="AE48" i="12"/>
  <c r="AE43" i="12"/>
  <c r="AE49" i="12"/>
  <c r="AE41" i="12"/>
  <c r="AD28" i="12"/>
  <c r="AD46" i="12"/>
  <c r="AD45" i="12"/>
  <c r="AD44" i="12"/>
  <c r="AD49" i="12"/>
  <c r="AD50" i="12"/>
  <c r="AD42" i="12"/>
  <c r="AD48" i="12"/>
  <c r="AD41" i="12"/>
  <c r="AD47" i="12"/>
  <c r="AD43" i="12"/>
  <c r="AB11" i="12"/>
  <c r="AB21" i="12"/>
  <c r="AF36" i="12"/>
  <c r="AF32" i="12"/>
  <c r="AF7" i="12"/>
  <c r="AF23" i="12"/>
  <c r="AF39" i="12"/>
  <c r="AB30" i="12"/>
  <c r="AB13" i="12"/>
  <c r="AB33" i="12"/>
  <c r="AB23" i="12"/>
  <c r="AB19" i="12"/>
  <c r="AB32" i="12"/>
  <c r="AB20" i="12"/>
  <c r="AB15" i="12"/>
  <c r="AB40" i="12"/>
  <c r="AB6" i="12"/>
  <c r="AB22" i="12"/>
  <c r="AB17" i="12"/>
  <c r="AF24" i="12"/>
  <c r="AB29" i="12"/>
  <c r="AF34" i="12"/>
  <c r="AF6" i="12"/>
  <c r="AD35" i="12"/>
  <c r="AF19" i="12"/>
  <c r="AF20" i="12"/>
  <c r="AF28" i="12"/>
  <c r="AF15" i="12"/>
  <c r="AF14" i="12"/>
  <c r="AF27" i="12"/>
  <c r="AF17" i="12"/>
  <c r="AF21" i="12"/>
  <c r="AF26" i="12"/>
  <c r="AF8" i="12"/>
  <c r="AF40" i="12"/>
  <c r="AD19" i="12"/>
  <c r="AD5" i="12"/>
  <c r="AF12" i="12"/>
  <c r="AD37" i="12"/>
  <c r="AB31" i="12"/>
  <c r="AD38" i="12"/>
  <c r="AD24" i="12"/>
  <c r="AB27" i="12"/>
  <c r="AB25" i="12"/>
  <c r="AD26" i="12"/>
  <c r="AB9" i="12"/>
  <c r="AD40" i="12"/>
  <c r="AB8" i="12"/>
  <c r="AB7" i="12"/>
  <c r="AB34" i="12"/>
  <c r="AB39" i="12"/>
  <c r="AB14" i="12"/>
  <c r="AB18" i="12"/>
  <c r="AB24" i="12"/>
  <c r="AB36" i="12"/>
  <c r="AE10" i="12"/>
  <c r="AE13" i="12"/>
  <c r="AE22" i="12"/>
  <c r="AE36" i="12"/>
  <c r="AE29" i="12"/>
  <c r="AC37" i="12"/>
  <c r="AC32" i="12"/>
  <c r="AC25" i="12"/>
  <c r="AC10" i="12"/>
  <c r="AC19" i="12"/>
  <c r="AC13" i="12"/>
  <c r="AC7" i="12"/>
  <c r="AC22" i="12"/>
  <c r="AC33" i="12"/>
  <c r="AC29" i="12"/>
  <c r="AC18" i="12"/>
  <c r="AE37" i="12"/>
  <c r="AC8" i="12"/>
  <c r="AD30" i="12"/>
  <c r="AE25" i="12"/>
  <c r="AD20" i="12"/>
  <c r="AC16" i="12"/>
  <c r="AC38" i="12"/>
  <c r="AE17" i="12"/>
  <c r="AD34" i="12"/>
  <c r="AE19" i="12"/>
  <c r="AE34" i="12"/>
  <c r="AD31" i="12"/>
  <c r="AB35" i="12"/>
  <c r="AD27" i="9"/>
  <c r="AD116" i="9" s="1"/>
  <c r="AK116" i="9" s="1"/>
  <c r="AS116" i="9" s="1"/>
  <c r="AD7" i="9"/>
  <c r="AD121" i="9" s="1"/>
  <c r="AK121" i="9" s="1"/>
  <c r="AS121" i="9" s="1"/>
  <c r="AD34" i="9"/>
  <c r="AD117" i="9" s="1"/>
  <c r="AK117" i="9" s="1"/>
  <c r="AS117" i="9" s="1"/>
  <c r="AD10" i="9"/>
  <c r="AD104" i="9" s="1"/>
  <c r="AK104" i="9" s="1"/>
  <c r="AS104" i="9" s="1"/>
  <c r="AE8" i="12"/>
  <c r="AC23" i="12"/>
  <c r="AC31" i="12"/>
  <c r="AC9" i="12"/>
  <c r="AC14" i="12"/>
  <c r="AC21" i="12"/>
  <c r="AD23" i="12"/>
  <c r="AD8" i="12"/>
  <c r="AE26" i="12"/>
  <c r="AE6" i="12"/>
  <c r="AE23" i="12"/>
  <c r="AF33" i="12"/>
  <c r="AF22" i="12"/>
  <c r="AF35" i="12"/>
  <c r="AF16" i="12"/>
  <c r="AF25" i="12"/>
  <c r="AD21" i="12"/>
  <c r="AC17" i="12"/>
  <c r="AE7" i="12"/>
  <c r="AD18" i="12"/>
  <c r="AD10" i="12"/>
  <c r="AD29" i="12"/>
  <c r="AC35" i="12"/>
  <c r="AB38" i="12"/>
  <c r="AB16" i="12"/>
  <c r="AE30" i="12"/>
  <c r="AE16" i="12"/>
  <c r="AE34" i="9"/>
  <c r="AE14" i="9"/>
  <c r="AE139" i="9" s="1"/>
  <c r="AL139" i="9" s="1"/>
  <c r="AT139" i="9" s="1"/>
  <c r="AE30" i="9"/>
  <c r="AE108" i="9" s="1"/>
  <c r="AL108" i="9" s="1"/>
  <c r="AT108" i="9" s="1"/>
  <c r="AD15" i="9"/>
  <c r="AD128" i="9" s="1"/>
  <c r="AK128" i="9" s="1"/>
  <c r="AS128" i="9" s="1"/>
  <c r="AD42" i="9"/>
  <c r="AD109" i="9" s="1"/>
  <c r="AK109" i="9" s="1"/>
  <c r="AS109" i="9" s="1"/>
  <c r="AE33" i="9"/>
  <c r="AE133" i="9" s="1"/>
  <c r="AL133" i="9" s="1"/>
  <c r="AT133" i="9" s="1"/>
  <c r="AE25" i="9"/>
  <c r="AE9" i="9"/>
  <c r="AE103" i="9" s="1"/>
  <c r="AL103" i="9" s="1"/>
  <c r="AT103" i="9" s="1"/>
  <c r="AC34" i="12"/>
  <c r="AE40" i="12"/>
  <c r="AC5" i="12"/>
  <c r="AE27" i="12"/>
  <c r="AC39" i="12"/>
  <c r="AC11" i="12"/>
  <c r="AC20" i="12"/>
  <c r="AE14" i="12"/>
  <c r="AC36" i="12"/>
  <c r="AE15" i="12"/>
  <c r="AE39" i="12"/>
  <c r="AD16" i="12"/>
  <c r="AD11" i="12"/>
  <c r="AE31" i="12"/>
  <c r="AC27" i="12"/>
  <c r="AC40" i="12"/>
  <c r="AC15" i="12"/>
  <c r="AE9" i="12"/>
  <c r="AF29" i="12"/>
  <c r="AB12" i="12"/>
  <c r="AE21" i="12"/>
  <c r="AD6" i="12"/>
  <c r="AE32" i="12"/>
  <c r="Y53" i="12"/>
  <c r="Y51" i="12"/>
  <c r="AC24" i="12"/>
  <c r="AC28" i="12"/>
  <c r="AE12" i="12"/>
  <c r="AF30" i="12"/>
  <c r="AF9" i="12"/>
  <c r="AD9" i="12"/>
  <c r="AF38" i="12"/>
  <c r="AD31" i="9"/>
  <c r="AD143" i="9" s="1"/>
  <c r="AK143" i="9" s="1"/>
  <c r="AS143" i="9" s="1"/>
  <c r="AD11" i="9"/>
  <c r="AD105" i="9" s="1"/>
  <c r="AK105" i="9" s="1"/>
  <c r="AS105" i="9" s="1"/>
  <c r="AE38" i="9"/>
  <c r="AE126" i="9" s="1"/>
  <c r="AL126" i="9" s="1"/>
  <c r="AT126" i="9" s="1"/>
  <c r="AD23" i="9"/>
  <c r="AD123" i="9" s="1"/>
  <c r="AK123" i="9" s="1"/>
  <c r="AS123" i="9" s="1"/>
  <c r="AE41" i="9"/>
  <c r="AE145" i="9" s="1"/>
  <c r="AL145" i="9" s="1"/>
  <c r="AT145" i="9" s="1"/>
  <c r="AD30" i="9"/>
  <c r="AD108" i="9" s="1"/>
  <c r="AK108" i="9" s="1"/>
  <c r="AS108" i="9" s="1"/>
  <c r="AD14" i="9"/>
  <c r="AD139" i="9" s="1"/>
  <c r="AK139" i="9" s="1"/>
  <c r="AS139" i="9" s="1"/>
  <c r="AE5" i="12"/>
  <c r="AD25" i="12"/>
  <c r="AD7" i="12"/>
  <c r="AD13" i="12"/>
  <c r="AD39" i="12"/>
  <c r="AD17" i="12"/>
  <c r="AD15" i="12"/>
  <c r="AE20" i="12"/>
  <c r="AD22" i="12"/>
  <c r="AE35" i="12"/>
  <c r="AE28" i="12"/>
  <c r="AF31" i="12"/>
  <c r="AD14" i="12"/>
  <c r="AD33" i="12"/>
  <c r="AB10" i="12"/>
  <c r="AF13" i="12"/>
  <c r="AE24" i="12"/>
  <c r="AD32" i="12"/>
  <c r="AC6" i="12"/>
  <c r="AB28" i="12"/>
  <c r="AE33" i="12"/>
  <c r="AF10" i="12"/>
  <c r="AF5" i="12"/>
  <c r="AC30" i="12"/>
  <c r="AC12" i="12"/>
  <c r="AE38" i="12"/>
  <c r="AB5" i="12"/>
  <c r="AE18" i="12"/>
  <c r="AC26" i="12"/>
  <c r="AB37" i="12"/>
  <c r="AF11" i="12"/>
  <c r="AD27" i="12"/>
  <c r="AD12" i="12"/>
  <c r="AF18" i="12"/>
  <c r="AD36" i="12"/>
  <c r="AF37" i="9"/>
  <c r="AF125" i="9" s="1"/>
  <c r="AM125" i="9" s="1"/>
  <c r="AU125" i="9" s="1"/>
  <c r="AF29" i="9"/>
  <c r="AF142" i="9" s="1"/>
  <c r="AM142" i="9" s="1"/>
  <c r="AU142" i="9" s="1"/>
  <c r="AC24" i="9"/>
  <c r="AC115" i="9" s="1"/>
  <c r="AJ115" i="9" s="1"/>
  <c r="AR115" i="9" s="1"/>
  <c r="AC16" i="9"/>
  <c r="AC107" i="9" s="1"/>
  <c r="AJ107" i="9" s="1"/>
  <c r="AR107" i="9" s="1"/>
  <c r="AC8" i="9"/>
  <c r="AC137" i="9" s="1"/>
  <c r="AJ137" i="9" s="1"/>
  <c r="AR137" i="9" s="1"/>
  <c r="AD35" i="9"/>
  <c r="AD124" i="9" s="1"/>
  <c r="AK124" i="9" s="1"/>
  <c r="AS124" i="9" s="1"/>
  <c r="AE26" i="9"/>
  <c r="AE18" i="9"/>
  <c r="AE130" i="9" s="1"/>
  <c r="AL130" i="9" s="1"/>
  <c r="AT130" i="9" s="1"/>
  <c r="AE10" i="9"/>
  <c r="AE104" i="9" s="1"/>
  <c r="AL104" i="9" s="1"/>
  <c r="AT104" i="9" s="1"/>
  <c r="AC39" i="9"/>
  <c r="AC119" i="9" s="1"/>
  <c r="AJ119" i="9" s="1"/>
  <c r="AR119" i="9" s="1"/>
  <c r="AD26" i="9"/>
  <c r="AB13" i="9"/>
  <c r="AB138" i="9" s="1"/>
  <c r="AI138" i="9" s="1"/>
  <c r="AQ138" i="9" s="1"/>
  <c r="AC42" i="9"/>
  <c r="AC109" i="9" s="1"/>
  <c r="AJ109" i="9" s="1"/>
  <c r="AR109" i="9" s="1"/>
  <c r="AC41" i="9"/>
  <c r="AC145" i="9" s="1"/>
  <c r="AJ145" i="9" s="1"/>
  <c r="AR145" i="9" s="1"/>
  <c r="AC38" i="9"/>
  <c r="AC126" i="9" s="1"/>
  <c r="AJ126" i="9" s="1"/>
  <c r="AR126" i="9" s="1"/>
  <c r="AC37" i="9"/>
  <c r="AC125" i="9" s="1"/>
  <c r="AJ125" i="9" s="1"/>
  <c r="AR125" i="9" s="1"/>
  <c r="AC34" i="9"/>
  <c r="AC117" i="9" s="1"/>
  <c r="AJ117" i="9" s="1"/>
  <c r="AR117" i="9" s="1"/>
  <c r="AC33" i="9"/>
  <c r="AC133" i="9" s="1"/>
  <c r="AJ133" i="9" s="1"/>
  <c r="AR133" i="9" s="1"/>
  <c r="AC30" i="9"/>
  <c r="AC108" i="9" s="1"/>
  <c r="AJ108" i="9" s="1"/>
  <c r="AR108" i="9" s="1"/>
  <c r="AC29" i="9"/>
  <c r="AC142" i="9" s="1"/>
  <c r="AJ142" i="9" s="1"/>
  <c r="AR142" i="9" s="1"/>
  <c r="AC26" i="9"/>
  <c r="AC25" i="9"/>
  <c r="AC22" i="9"/>
  <c r="AC141" i="9" s="1"/>
  <c r="AJ141" i="9" s="1"/>
  <c r="AR141" i="9" s="1"/>
  <c r="AC21" i="9"/>
  <c r="AC131" i="9" s="1"/>
  <c r="AJ131" i="9" s="1"/>
  <c r="AR131" i="9" s="1"/>
  <c r="AC18" i="9"/>
  <c r="AC130" i="9" s="1"/>
  <c r="AJ130" i="9" s="1"/>
  <c r="AR130" i="9" s="1"/>
  <c r="AC17" i="9"/>
  <c r="AC129" i="9" s="1"/>
  <c r="AJ129" i="9" s="1"/>
  <c r="AR129" i="9" s="1"/>
  <c r="AC13" i="9"/>
  <c r="AC138" i="9" s="1"/>
  <c r="AJ138" i="9" s="1"/>
  <c r="AR138" i="9" s="1"/>
  <c r="AC10" i="9"/>
  <c r="AC104" i="9" s="1"/>
  <c r="AJ104" i="9" s="1"/>
  <c r="AR104" i="9" s="1"/>
  <c r="AC9" i="9"/>
  <c r="AC103" i="9" s="1"/>
  <c r="AJ103" i="9" s="1"/>
  <c r="AR103" i="9" s="1"/>
  <c r="AC6" i="9"/>
  <c r="AC136" i="9" s="1"/>
  <c r="AJ136" i="9" s="1"/>
  <c r="AR136" i="9" s="1"/>
  <c r="AC15" i="9"/>
  <c r="AC128" i="9" s="1"/>
  <c r="AJ128" i="9" s="1"/>
  <c r="AR128" i="9" s="1"/>
  <c r="AC19" i="9"/>
  <c r="AC140" i="9" s="1"/>
  <c r="AJ140" i="9" s="1"/>
  <c r="AR140" i="9" s="1"/>
  <c r="AC31" i="9"/>
  <c r="AC143" i="9" s="1"/>
  <c r="AJ143" i="9" s="1"/>
  <c r="AR143" i="9" s="1"/>
  <c r="AC35" i="9"/>
  <c r="AC124" i="9" s="1"/>
  <c r="AJ124" i="9" s="1"/>
  <c r="AR124" i="9" s="1"/>
  <c r="AC14" i="9"/>
  <c r="AC139" i="9" s="1"/>
  <c r="AJ139" i="9" s="1"/>
  <c r="AR139" i="9" s="1"/>
  <c r="AC40" i="9"/>
  <c r="AC144" i="9" s="1"/>
  <c r="AJ144" i="9" s="1"/>
  <c r="AR144" i="9" s="1"/>
  <c r="AC5" i="9"/>
  <c r="AD41" i="9"/>
  <c r="AD145" i="9" s="1"/>
  <c r="AK145" i="9" s="1"/>
  <c r="AS145" i="9" s="1"/>
  <c r="AD40" i="9"/>
  <c r="AD144" i="9" s="1"/>
  <c r="AK144" i="9" s="1"/>
  <c r="AS144" i="9" s="1"/>
  <c r="AD37" i="9"/>
  <c r="AD125" i="9" s="1"/>
  <c r="AK125" i="9" s="1"/>
  <c r="AS125" i="9" s="1"/>
  <c r="AD36" i="9"/>
  <c r="AD118" i="9" s="1"/>
  <c r="AK118" i="9" s="1"/>
  <c r="AS118" i="9" s="1"/>
  <c r="AD33" i="9"/>
  <c r="AD133" i="9" s="1"/>
  <c r="AK133" i="9" s="1"/>
  <c r="AS133" i="9" s="1"/>
  <c r="AD32" i="9"/>
  <c r="AD29" i="9"/>
  <c r="AD142" i="9" s="1"/>
  <c r="AK142" i="9" s="1"/>
  <c r="AS142" i="9" s="1"/>
  <c r="AD28" i="9"/>
  <c r="AD132" i="9" s="1"/>
  <c r="AK132" i="9" s="1"/>
  <c r="AS132" i="9" s="1"/>
  <c r="AD25" i="9"/>
  <c r="AD24" i="9"/>
  <c r="AD115" i="9" s="1"/>
  <c r="AK115" i="9" s="1"/>
  <c r="AS115" i="9" s="1"/>
  <c r="AD21" i="9"/>
  <c r="AD131" i="9" s="1"/>
  <c r="AK131" i="9" s="1"/>
  <c r="AS131" i="9" s="1"/>
  <c r="AD20" i="9"/>
  <c r="AD122" i="9" s="1"/>
  <c r="AK122" i="9" s="1"/>
  <c r="AS122" i="9" s="1"/>
  <c r="AD17" i="9"/>
  <c r="AD129" i="9" s="1"/>
  <c r="AK129" i="9" s="1"/>
  <c r="AS129" i="9" s="1"/>
  <c r="AD16" i="9"/>
  <c r="AD107" i="9" s="1"/>
  <c r="AK107" i="9" s="1"/>
  <c r="AS107" i="9" s="1"/>
  <c r="AD13" i="9"/>
  <c r="AD138" i="9" s="1"/>
  <c r="AK138" i="9" s="1"/>
  <c r="AS138" i="9" s="1"/>
  <c r="AD12" i="9"/>
  <c r="AD106" i="9" s="1"/>
  <c r="AK106" i="9" s="1"/>
  <c r="AS106" i="9" s="1"/>
  <c r="AD8" i="9"/>
  <c r="AD137" i="9" s="1"/>
  <c r="AK137" i="9" s="1"/>
  <c r="AS137" i="9" s="1"/>
  <c r="AD6" i="9"/>
  <c r="AD136" i="9" s="1"/>
  <c r="AK136" i="9" s="1"/>
  <c r="AS136" i="9" s="1"/>
  <c r="AD22" i="9"/>
  <c r="AD141" i="9" s="1"/>
  <c r="AK141" i="9" s="1"/>
  <c r="AS141" i="9" s="1"/>
  <c r="AD38" i="9"/>
  <c r="AD126" i="9" s="1"/>
  <c r="AK126" i="9" s="1"/>
  <c r="AS126" i="9" s="1"/>
  <c r="AD9" i="9"/>
  <c r="AD103" i="9" s="1"/>
  <c r="AK103" i="9" s="1"/>
  <c r="AS103" i="9" s="1"/>
  <c r="AD5" i="9"/>
  <c r="AE40" i="9"/>
  <c r="AE144" i="9" s="1"/>
  <c r="AL144" i="9" s="1"/>
  <c r="AT144" i="9" s="1"/>
  <c r="AE39" i="9"/>
  <c r="AE119" i="9" s="1"/>
  <c r="AL119" i="9" s="1"/>
  <c r="AT119" i="9" s="1"/>
  <c r="AE36" i="9"/>
  <c r="AE118" i="9" s="1"/>
  <c r="AL118" i="9" s="1"/>
  <c r="AT118" i="9" s="1"/>
  <c r="AE35" i="9"/>
  <c r="AE124" i="9" s="1"/>
  <c r="AL124" i="9" s="1"/>
  <c r="AT124" i="9" s="1"/>
  <c r="AE32" i="9"/>
  <c r="AE31" i="9"/>
  <c r="AE143" i="9" s="1"/>
  <c r="AL143" i="9" s="1"/>
  <c r="AT143" i="9" s="1"/>
  <c r="AE28" i="9"/>
  <c r="AE132" i="9" s="1"/>
  <c r="AL132" i="9" s="1"/>
  <c r="AT132" i="9" s="1"/>
  <c r="AE27" i="9"/>
  <c r="AE116" i="9" s="1"/>
  <c r="AL116" i="9" s="1"/>
  <c r="AT116" i="9" s="1"/>
  <c r="AE24" i="9"/>
  <c r="AE115" i="9" s="1"/>
  <c r="AL115" i="9" s="1"/>
  <c r="AT115" i="9" s="1"/>
  <c r="AE23" i="9"/>
  <c r="AE123" i="9" s="1"/>
  <c r="AL123" i="9" s="1"/>
  <c r="AT123" i="9" s="1"/>
  <c r="AE20" i="9"/>
  <c r="AE122" i="9" s="1"/>
  <c r="AL122" i="9" s="1"/>
  <c r="AT122" i="9" s="1"/>
  <c r="AE19" i="9"/>
  <c r="AE140" i="9" s="1"/>
  <c r="AL140" i="9" s="1"/>
  <c r="AT140" i="9" s="1"/>
  <c r="AE16" i="9"/>
  <c r="AE107" i="9" s="1"/>
  <c r="AL107" i="9" s="1"/>
  <c r="AT107" i="9" s="1"/>
  <c r="AE15" i="9"/>
  <c r="AE128" i="9" s="1"/>
  <c r="AL128" i="9" s="1"/>
  <c r="AT128" i="9" s="1"/>
  <c r="AE12" i="9"/>
  <c r="AE106" i="9" s="1"/>
  <c r="AL106" i="9" s="1"/>
  <c r="AT106" i="9" s="1"/>
  <c r="AE11" i="9"/>
  <c r="AE105" i="9" s="1"/>
  <c r="AL105" i="9" s="1"/>
  <c r="AT105" i="9" s="1"/>
  <c r="AE8" i="9"/>
  <c r="AE137" i="9" s="1"/>
  <c r="AL137" i="9" s="1"/>
  <c r="AT137" i="9" s="1"/>
  <c r="AE7" i="9"/>
  <c r="AE121" i="9" s="1"/>
  <c r="AL121" i="9" s="1"/>
  <c r="AT121" i="9" s="1"/>
  <c r="AE5" i="9"/>
  <c r="AF42" i="9"/>
  <c r="AF109" i="9" s="1"/>
  <c r="AM109" i="9" s="1"/>
  <c r="AU109" i="9" s="1"/>
  <c r="AF39" i="9"/>
  <c r="AF119" i="9" s="1"/>
  <c r="AM119" i="9" s="1"/>
  <c r="AU119" i="9" s="1"/>
  <c r="AF38" i="9"/>
  <c r="AF126" i="9" s="1"/>
  <c r="AM126" i="9" s="1"/>
  <c r="AU126" i="9" s="1"/>
  <c r="AF35" i="9"/>
  <c r="AF124" i="9" s="1"/>
  <c r="AM124" i="9" s="1"/>
  <c r="AU124" i="9" s="1"/>
  <c r="AF34" i="9"/>
  <c r="AF117" i="9" s="1"/>
  <c r="AM117" i="9" s="1"/>
  <c r="AU117" i="9" s="1"/>
  <c r="AF31" i="9"/>
  <c r="AF143" i="9" s="1"/>
  <c r="AM143" i="9" s="1"/>
  <c r="AU143" i="9" s="1"/>
  <c r="AF30" i="9"/>
  <c r="AF108" i="9" s="1"/>
  <c r="AM108" i="9" s="1"/>
  <c r="AU108" i="9" s="1"/>
  <c r="AF27" i="9"/>
  <c r="AF116" i="9" s="1"/>
  <c r="AM116" i="9" s="1"/>
  <c r="AU116" i="9" s="1"/>
  <c r="AF26" i="9"/>
  <c r="AF23" i="9"/>
  <c r="AF123" i="9" s="1"/>
  <c r="AM123" i="9" s="1"/>
  <c r="AU123" i="9" s="1"/>
  <c r="AF22" i="9"/>
  <c r="AF141" i="9" s="1"/>
  <c r="AM141" i="9" s="1"/>
  <c r="AU141" i="9" s="1"/>
  <c r="AF19" i="9"/>
  <c r="AF140" i="9" s="1"/>
  <c r="AM140" i="9" s="1"/>
  <c r="AU140" i="9" s="1"/>
  <c r="AF18" i="9"/>
  <c r="AF130" i="9" s="1"/>
  <c r="AM130" i="9" s="1"/>
  <c r="AU130" i="9" s="1"/>
  <c r="AF15" i="9"/>
  <c r="AF128" i="9" s="1"/>
  <c r="AM128" i="9" s="1"/>
  <c r="AU128" i="9" s="1"/>
  <c r="AF14" i="9"/>
  <c r="AF139" i="9" s="1"/>
  <c r="AM139" i="9" s="1"/>
  <c r="AU139" i="9" s="1"/>
  <c r="AF11" i="9"/>
  <c r="AF105" i="9" s="1"/>
  <c r="AM105" i="9" s="1"/>
  <c r="AU105" i="9" s="1"/>
  <c r="AF10" i="9"/>
  <c r="AF104" i="9" s="1"/>
  <c r="AM104" i="9" s="1"/>
  <c r="AU104" i="9" s="1"/>
  <c r="AF7" i="9"/>
  <c r="AF121" i="9" s="1"/>
  <c r="AM121" i="9" s="1"/>
  <c r="AU121" i="9" s="1"/>
  <c r="AF6" i="9"/>
  <c r="AF136" i="9" s="1"/>
  <c r="AM136" i="9" s="1"/>
  <c r="AU136" i="9" s="1"/>
  <c r="AF8" i="9"/>
  <c r="AF137" i="9" s="1"/>
  <c r="AM137" i="9" s="1"/>
  <c r="AU137" i="9" s="1"/>
  <c r="AF12" i="9"/>
  <c r="AF106" i="9" s="1"/>
  <c r="AM106" i="9" s="1"/>
  <c r="AU106" i="9" s="1"/>
  <c r="AF20" i="9"/>
  <c r="AF122" i="9" s="1"/>
  <c r="AM122" i="9" s="1"/>
  <c r="AU122" i="9" s="1"/>
  <c r="AF24" i="9"/>
  <c r="AF115" i="9" s="1"/>
  <c r="AM115" i="9" s="1"/>
  <c r="AU115" i="9" s="1"/>
  <c r="AF28" i="9"/>
  <c r="AF132" i="9" s="1"/>
  <c r="AM132" i="9" s="1"/>
  <c r="AU132" i="9" s="1"/>
  <c r="AF36" i="9"/>
  <c r="AF118" i="9" s="1"/>
  <c r="AM118" i="9" s="1"/>
  <c r="AU118" i="9" s="1"/>
  <c r="AF40" i="9"/>
  <c r="AF144" i="9" s="1"/>
  <c r="AM144" i="9" s="1"/>
  <c r="AU144" i="9" s="1"/>
  <c r="AF5" i="9"/>
  <c r="AB12" i="9"/>
  <c r="AB106" i="9" s="1"/>
  <c r="AI106" i="9" s="1"/>
  <c r="AQ106" i="9" s="1"/>
  <c r="AB21" i="9"/>
  <c r="AB131" i="9" s="1"/>
  <c r="AI131" i="9" s="1"/>
  <c r="AQ131" i="9" s="1"/>
  <c r="AB15" i="9"/>
  <c r="AB128" i="9" s="1"/>
  <c r="AI128" i="9" s="1"/>
  <c r="AQ128" i="9" s="1"/>
  <c r="AB38" i="9"/>
  <c r="AB126" i="9" s="1"/>
  <c r="AI126" i="9" s="1"/>
  <c r="AQ126" i="9" s="1"/>
  <c r="AB39" i="9"/>
  <c r="AB119" i="9" s="1"/>
  <c r="AI119" i="9" s="1"/>
  <c r="AQ119" i="9" s="1"/>
  <c r="AB36" i="9"/>
  <c r="AB118" i="9" s="1"/>
  <c r="AI118" i="9" s="1"/>
  <c r="AQ118" i="9" s="1"/>
  <c r="AB25" i="9"/>
  <c r="AB24" i="9"/>
  <c r="AB115" i="9" s="1"/>
  <c r="AI115" i="9" s="1"/>
  <c r="AQ115" i="9" s="1"/>
  <c r="AB27" i="9"/>
  <c r="AB116" i="9" s="1"/>
  <c r="AI116" i="9" s="1"/>
  <c r="AQ116" i="9" s="1"/>
  <c r="AB37" i="9"/>
  <c r="AB125" i="9" s="1"/>
  <c r="AI125" i="9" s="1"/>
  <c r="AQ125" i="9" s="1"/>
  <c r="AB7" i="9"/>
  <c r="AB121" i="9" s="1"/>
  <c r="AI121" i="9" s="1"/>
  <c r="AQ121" i="9" s="1"/>
  <c r="Y43" i="9"/>
  <c r="Y45" i="9"/>
  <c r="AG15" i="9" s="1"/>
  <c r="AG128" i="9" s="1"/>
  <c r="AN128" i="9" s="1"/>
  <c r="AV128" i="9" s="1"/>
  <c r="AB6" i="9"/>
  <c r="AB136" i="9" s="1"/>
  <c r="AI136" i="9" s="1"/>
  <c r="AQ136" i="9" s="1"/>
  <c r="AB10" i="9"/>
  <c r="AB104" i="9" s="1"/>
  <c r="AI104" i="9" s="1"/>
  <c r="AQ104" i="9" s="1"/>
  <c r="AB34" i="9"/>
  <c r="AB117" i="9" s="1"/>
  <c r="AI117" i="9" s="1"/>
  <c r="AQ117" i="9" s="1"/>
  <c r="AB40" i="9"/>
  <c r="AB144" i="9" s="1"/>
  <c r="AI144" i="9" s="1"/>
  <c r="AQ144" i="9" s="1"/>
  <c r="AB35" i="9"/>
  <c r="AB124" i="9" s="1"/>
  <c r="AI124" i="9" s="1"/>
  <c r="AQ124" i="9" s="1"/>
  <c r="AB42" i="9"/>
  <c r="AB109" i="9" s="1"/>
  <c r="AI109" i="9" s="1"/>
  <c r="AQ109" i="9" s="1"/>
  <c r="AB33" i="9"/>
  <c r="AB133" i="9" s="1"/>
  <c r="AI133" i="9" s="1"/>
  <c r="AQ133" i="9" s="1"/>
  <c r="AB19" i="9"/>
  <c r="AB140" i="9" s="1"/>
  <c r="AI140" i="9" s="1"/>
  <c r="AQ140" i="9" s="1"/>
  <c r="AB18" i="9"/>
  <c r="AB130" i="9" s="1"/>
  <c r="AI130" i="9" s="1"/>
  <c r="AQ130" i="9" s="1"/>
  <c r="AB14" i="9"/>
  <c r="AB139" i="9" s="1"/>
  <c r="AI139" i="9" s="1"/>
  <c r="AQ139" i="9" s="1"/>
  <c r="AB29" i="9"/>
  <c r="AB142" i="9" s="1"/>
  <c r="AI142" i="9" s="1"/>
  <c r="AQ142" i="9" s="1"/>
  <c r="AB11" i="9"/>
  <c r="AB105" i="9" s="1"/>
  <c r="AI105" i="9" s="1"/>
  <c r="AQ105" i="9" s="1"/>
  <c r="AB9" i="9"/>
  <c r="AB103" i="9" s="1"/>
  <c r="AI103" i="9" s="1"/>
  <c r="AQ103" i="9" s="1"/>
  <c r="AB17" i="9"/>
  <c r="AB129" i="9" s="1"/>
  <c r="AI129" i="9" s="1"/>
  <c r="AQ129" i="9" s="1"/>
  <c r="AB28" i="9"/>
  <c r="AB132" i="9" s="1"/>
  <c r="AI132" i="9" s="1"/>
  <c r="AQ132" i="9" s="1"/>
  <c r="AB32" i="9"/>
  <c r="AB113" i="9" s="1"/>
  <c r="AB31" i="9"/>
  <c r="AB143" i="9" s="1"/>
  <c r="AI143" i="9" s="1"/>
  <c r="AQ143" i="9" s="1"/>
  <c r="AB20" i="9"/>
  <c r="AB122" i="9" s="1"/>
  <c r="AI122" i="9" s="1"/>
  <c r="AQ122" i="9" s="1"/>
  <c r="AB16" i="9"/>
  <c r="AB107" i="9" s="1"/>
  <c r="AI107" i="9" s="1"/>
  <c r="AQ107" i="9" s="1"/>
  <c r="AB8" i="9"/>
  <c r="AB137" i="9" s="1"/>
  <c r="AI137" i="9" s="1"/>
  <c r="AQ137" i="9" s="1"/>
  <c r="AB5" i="9"/>
  <c r="AB26" i="9"/>
  <c r="AB112" i="9" s="1"/>
  <c r="AB41" i="9"/>
  <c r="AB145" i="9" s="1"/>
  <c r="AI145" i="9" s="1"/>
  <c r="AQ145" i="9" s="1"/>
  <c r="AB23" i="9"/>
  <c r="AB123" i="9" s="1"/>
  <c r="AI123" i="9" s="1"/>
  <c r="AQ123" i="9" s="1"/>
  <c r="I156" i="9"/>
  <c r="I157" i="9"/>
  <c r="I158" i="9"/>
  <c r="I154" i="9"/>
  <c r="C162" i="9"/>
  <c r="I155" i="9"/>
  <c r="H158" i="9" l="1"/>
  <c r="H157" i="9"/>
  <c r="H155" i="9"/>
  <c r="H156" i="9"/>
  <c r="H154" i="9"/>
  <c r="AQ19" i="9"/>
  <c r="AM113" i="9"/>
  <c r="AU113" i="9" s="1"/>
  <c r="AE113" i="9"/>
  <c r="AL113" i="9" s="1"/>
  <c r="AT113" i="9" s="1"/>
  <c r="AQ40" i="9"/>
  <c r="AQ14" i="9"/>
  <c r="AQ24" i="9"/>
  <c r="AQ22" i="9"/>
  <c r="AQ6" i="9"/>
  <c r="AQ12" i="9"/>
  <c r="AQ5" i="9"/>
  <c r="AQ10" i="9"/>
  <c r="AB135" i="9"/>
  <c r="AI135" i="9" s="1"/>
  <c r="AQ135" i="9" s="1"/>
  <c r="B65" i="9"/>
  <c r="B66" i="9"/>
  <c r="B67" i="9"/>
  <c r="AF112" i="9"/>
  <c r="AD135" i="9"/>
  <c r="AK135" i="9" s="1"/>
  <c r="AS135" i="9" s="1"/>
  <c r="D66" i="9"/>
  <c r="D67" i="9"/>
  <c r="D65" i="9"/>
  <c r="AD113" i="9"/>
  <c r="AK113" i="9" s="1"/>
  <c r="AS113" i="9" s="1"/>
  <c r="AD112" i="9"/>
  <c r="AK112" i="9" s="1"/>
  <c r="AS112" i="9" s="1"/>
  <c r="AM112" i="9"/>
  <c r="AU112" i="9" s="1"/>
  <c r="AE112" i="9"/>
  <c r="AL112" i="9" s="1"/>
  <c r="AT112" i="9" s="1"/>
  <c r="AE117" i="9"/>
  <c r="AL117" i="9" s="1"/>
  <c r="AT117" i="9" s="1"/>
  <c r="N59" i="9"/>
  <c r="AG5" i="9"/>
  <c r="AG135" i="9" s="1"/>
  <c r="AN135" i="9" s="1"/>
  <c r="AV135" i="9" s="1"/>
  <c r="AQ23" i="9"/>
  <c r="AQ37" i="9"/>
  <c r="AQ17" i="9"/>
  <c r="AQ27" i="9"/>
  <c r="AQ21" i="9"/>
  <c r="AQ31" i="9"/>
  <c r="AQ30" i="9"/>
  <c r="AQ7" i="9"/>
  <c r="AQ34" i="9"/>
  <c r="AQ20" i="9"/>
  <c r="AE135" i="9"/>
  <c r="AL135" i="9" s="1"/>
  <c r="AT135" i="9" s="1"/>
  <c r="N60" i="9"/>
  <c r="E67" i="9"/>
  <c r="E65" i="9"/>
  <c r="AD111" i="9"/>
  <c r="AK111" i="9" s="1"/>
  <c r="AS111" i="9" s="1"/>
  <c r="AC111" i="9"/>
  <c r="AJ111" i="9" s="1"/>
  <c r="AR111" i="9" s="1"/>
  <c r="AF111" i="9"/>
  <c r="AQ15" i="9"/>
  <c r="AQ9" i="9"/>
  <c r="AQ29" i="9"/>
  <c r="AQ38" i="9"/>
  <c r="AQ28" i="9"/>
  <c r="AQ18" i="9"/>
  <c r="AQ42" i="9"/>
  <c r="AQ26" i="9"/>
  <c r="AQ11" i="9"/>
  <c r="AQ25" i="9"/>
  <c r="AF135" i="9"/>
  <c r="AM135" i="9" s="1"/>
  <c r="AU135" i="9" s="1"/>
  <c r="F65" i="9"/>
  <c r="F66" i="9"/>
  <c r="F67" i="9"/>
  <c r="AC135" i="9"/>
  <c r="AJ135" i="9" s="1"/>
  <c r="AR135" i="9" s="1"/>
  <c r="C65" i="9"/>
  <c r="C57" i="9"/>
  <c r="C64" i="9" s="1"/>
  <c r="C66" i="9"/>
  <c r="L60" i="9"/>
  <c r="AC112" i="9"/>
  <c r="AJ112" i="9" s="1"/>
  <c r="AR112" i="9" s="1"/>
  <c r="AM111" i="9"/>
  <c r="AU111" i="9" s="1"/>
  <c r="AE111" i="9"/>
  <c r="AL111" i="9" s="1"/>
  <c r="AT111" i="9" s="1"/>
  <c r="AC113" i="9"/>
  <c r="AJ113" i="9" s="1"/>
  <c r="AR113" i="9" s="1"/>
  <c r="AQ36" i="9"/>
  <c r="AQ32" i="9"/>
  <c r="AQ39" i="9"/>
  <c r="AQ16" i="9"/>
  <c r="AQ13" i="9"/>
  <c r="AQ8" i="9"/>
  <c r="AQ33" i="9"/>
  <c r="AQ35" i="9"/>
  <c r="AQ41" i="9"/>
  <c r="Y148" i="9"/>
  <c r="M148" i="9"/>
  <c r="S148" i="9"/>
  <c r="S79" i="9"/>
  <c r="AI113" i="9"/>
  <c r="AQ113" i="9" s="1"/>
  <c r="AI112" i="9"/>
  <c r="AQ112" i="9" s="1"/>
  <c r="AB111" i="9"/>
  <c r="AI111" i="9" s="1"/>
  <c r="AQ111" i="9" s="1"/>
  <c r="AB73" i="9"/>
  <c r="AB102" i="9" s="1"/>
  <c r="AI102" i="9" s="1"/>
  <c r="AQ102" i="9" s="1"/>
  <c r="AD76" i="9"/>
  <c r="AD120" i="9" s="1"/>
  <c r="AK120" i="9" s="1"/>
  <c r="AS120" i="9" s="1"/>
  <c r="AB78" i="9"/>
  <c r="AB134" i="9" s="1"/>
  <c r="AI134" i="9" s="1"/>
  <c r="AQ134" i="9" s="1"/>
  <c r="AE76" i="9"/>
  <c r="AE120" i="9" s="1"/>
  <c r="AL120" i="9" s="1"/>
  <c r="AT120" i="9" s="1"/>
  <c r="AD75" i="9"/>
  <c r="AD114" i="9" s="1"/>
  <c r="AK114" i="9" s="1"/>
  <c r="AS114" i="9" s="1"/>
  <c r="AF78" i="9"/>
  <c r="AF134" i="9" s="1"/>
  <c r="AM134" i="9" s="1"/>
  <c r="AU134" i="9" s="1"/>
  <c r="AF74" i="9"/>
  <c r="AF110" i="9" s="1"/>
  <c r="AM110" i="9" s="1"/>
  <c r="AU110" i="9" s="1"/>
  <c r="AD78" i="9"/>
  <c r="AD134" i="9" s="1"/>
  <c r="AK134" i="9" s="1"/>
  <c r="AS134" i="9" s="1"/>
  <c r="AB77" i="9"/>
  <c r="AB127" i="9" s="1"/>
  <c r="AI127" i="9" s="1"/>
  <c r="AQ127" i="9" s="1"/>
  <c r="AE74" i="9"/>
  <c r="AE110" i="9" s="1"/>
  <c r="AL110" i="9" s="1"/>
  <c r="AT110" i="9" s="1"/>
  <c r="AF75" i="9"/>
  <c r="AF114" i="9" s="1"/>
  <c r="AM114" i="9" s="1"/>
  <c r="AU114" i="9" s="1"/>
  <c r="AC73" i="9"/>
  <c r="AC102" i="9" s="1"/>
  <c r="AJ102" i="9" s="1"/>
  <c r="AR102" i="9" s="1"/>
  <c r="AC77" i="9"/>
  <c r="AC127" i="9" s="1"/>
  <c r="AJ127" i="9" s="1"/>
  <c r="AR127" i="9" s="1"/>
  <c r="AC74" i="9"/>
  <c r="AC110" i="9" s="1"/>
  <c r="AJ110" i="9" s="1"/>
  <c r="AR110" i="9" s="1"/>
  <c r="AC76" i="9"/>
  <c r="AC120" i="9" s="1"/>
  <c r="AJ120" i="9" s="1"/>
  <c r="AR120" i="9" s="1"/>
  <c r="AE77" i="9"/>
  <c r="AE127" i="9" s="1"/>
  <c r="AL127" i="9" s="1"/>
  <c r="AT127" i="9" s="1"/>
  <c r="AB74" i="9"/>
  <c r="AF76" i="9"/>
  <c r="AF120" i="9" s="1"/>
  <c r="AM120" i="9" s="1"/>
  <c r="AU120" i="9" s="1"/>
  <c r="AB76" i="9"/>
  <c r="AB120" i="9" s="1"/>
  <c r="AI120" i="9" s="1"/>
  <c r="AQ120" i="9" s="1"/>
  <c r="AC75" i="9"/>
  <c r="AC114" i="9" s="1"/>
  <c r="AJ114" i="9" s="1"/>
  <c r="AR114" i="9" s="1"/>
  <c r="AF73" i="9"/>
  <c r="AF102" i="9" s="1"/>
  <c r="AM102" i="9" s="1"/>
  <c r="AU102" i="9" s="1"/>
  <c r="AD73" i="9"/>
  <c r="AD102" i="9" s="1"/>
  <c r="AK102" i="9" s="1"/>
  <c r="AS102" i="9" s="1"/>
  <c r="AD77" i="9"/>
  <c r="AD127" i="9" s="1"/>
  <c r="AK127" i="9" s="1"/>
  <c r="AS127" i="9" s="1"/>
  <c r="AE73" i="9"/>
  <c r="AE102" i="9" s="1"/>
  <c r="AL102" i="9" s="1"/>
  <c r="AT102" i="9" s="1"/>
  <c r="AE75" i="9"/>
  <c r="AE114" i="9" s="1"/>
  <c r="AL114" i="9" s="1"/>
  <c r="AT114" i="9" s="1"/>
  <c r="Y82" i="9"/>
  <c r="AG74" i="9" s="1"/>
  <c r="AG110" i="9" s="1"/>
  <c r="AN110" i="9" s="1"/>
  <c r="AV110" i="9" s="1"/>
  <c r="Y79" i="9"/>
  <c r="F57" i="9"/>
  <c r="F64" i="9" s="1"/>
  <c r="F58" i="9"/>
  <c r="F59" i="9"/>
  <c r="F60" i="9"/>
  <c r="B57" i="9"/>
  <c r="B64" i="9" s="1"/>
  <c r="B59" i="9"/>
  <c r="B60" i="9"/>
  <c r="B58" i="9"/>
  <c r="D59" i="9"/>
  <c r="D60" i="9"/>
  <c r="D57" i="9"/>
  <c r="D64" i="9" s="1"/>
  <c r="D58" i="9"/>
  <c r="C60" i="9"/>
  <c r="C58" i="9"/>
  <c r="C59" i="9"/>
  <c r="E58" i="9"/>
  <c r="E59" i="9"/>
  <c r="E60" i="9"/>
  <c r="E57" i="9"/>
  <c r="E64" i="9" s="1"/>
  <c r="AG28" i="9"/>
  <c r="AG132" i="9" s="1"/>
  <c r="AN132" i="9" s="1"/>
  <c r="AV132" i="9" s="1"/>
  <c r="AG37" i="9"/>
  <c r="AG125" i="9" s="1"/>
  <c r="AN125" i="9" s="1"/>
  <c r="AV125" i="9" s="1"/>
  <c r="AG27" i="9"/>
  <c r="AG116" i="9" s="1"/>
  <c r="AN116" i="9" s="1"/>
  <c r="AV116" i="9" s="1"/>
  <c r="AG39" i="9"/>
  <c r="AG119" i="9" s="1"/>
  <c r="AN119" i="9" s="1"/>
  <c r="AV119" i="9" s="1"/>
  <c r="AG33" i="9"/>
  <c r="AG133" i="9" s="1"/>
  <c r="AN133" i="9" s="1"/>
  <c r="AV133" i="9" s="1"/>
  <c r="AG41" i="9"/>
  <c r="AG145" i="9" s="1"/>
  <c r="AN145" i="9" s="1"/>
  <c r="AV145" i="9" s="1"/>
  <c r="AG32" i="9"/>
  <c r="AG113" i="9" s="1"/>
  <c r="AN113" i="9" s="1"/>
  <c r="AV113" i="9" s="1"/>
  <c r="AG24" i="9"/>
  <c r="AG115" i="9" s="1"/>
  <c r="AN115" i="9" s="1"/>
  <c r="AV115" i="9" s="1"/>
  <c r="AG35" i="9"/>
  <c r="AG124" i="9" s="1"/>
  <c r="AN124" i="9" s="1"/>
  <c r="AV124" i="9" s="1"/>
  <c r="AG17" i="9"/>
  <c r="AG129" i="9" s="1"/>
  <c r="AN129" i="9" s="1"/>
  <c r="AV129" i="9" s="1"/>
  <c r="AG30" i="9"/>
  <c r="AG108" i="9" s="1"/>
  <c r="AN108" i="9" s="1"/>
  <c r="AV108" i="9" s="1"/>
  <c r="AG9" i="9"/>
  <c r="AG103" i="9" s="1"/>
  <c r="AN103" i="9" s="1"/>
  <c r="AV103" i="9" s="1"/>
  <c r="AG12" i="9"/>
  <c r="AG106" i="9" s="1"/>
  <c r="AN106" i="9" s="1"/>
  <c r="AV106" i="9" s="1"/>
  <c r="AF68" i="12"/>
  <c r="AF69" i="12"/>
  <c r="AF70" i="12"/>
  <c r="AC68" i="12"/>
  <c r="AC69" i="12"/>
  <c r="AC70" i="12"/>
  <c r="AC59" i="12"/>
  <c r="AC60" i="12"/>
  <c r="AC61" i="12"/>
  <c r="AC67" i="12"/>
  <c r="AC62" i="12"/>
  <c r="AB70" i="12"/>
  <c r="AB62" i="12"/>
  <c r="AB69" i="12"/>
  <c r="AB61" i="12"/>
  <c r="AB68" i="12"/>
  <c r="AB60" i="12"/>
  <c r="AB67" i="12"/>
  <c r="AB59" i="12"/>
  <c r="AF60" i="12"/>
  <c r="AF61" i="12"/>
  <c r="AF67" i="12"/>
  <c r="AF62" i="12"/>
  <c r="AF59" i="12"/>
  <c r="AD67" i="12"/>
  <c r="AD62" i="12"/>
  <c r="AD68" i="12"/>
  <c r="AD69" i="12"/>
  <c r="AD70" i="12"/>
  <c r="AD59" i="12"/>
  <c r="AD60" i="12"/>
  <c r="AD61" i="12"/>
  <c r="AE61" i="12"/>
  <c r="AE67" i="12"/>
  <c r="AE62" i="12"/>
  <c r="AE68" i="12"/>
  <c r="AE69" i="12"/>
  <c r="AE70" i="12"/>
  <c r="AE59" i="12"/>
  <c r="AE60" i="12"/>
  <c r="AG40" i="12"/>
  <c r="AG50" i="12"/>
  <c r="AG49" i="12"/>
  <c r="AG46" i="12"/>
  <c r="AG47" i="12"/>
  <c r="AG41" i="12"/>
  <c r="AG42" i="12"/>
  <c r="AG48" i="12"/>
  <c r="AG44" i="12"/>
  <c r="AG43" i="12"/>
  <c r="AG45" i="12"/>
  <c r="AG37" i="12"/>
  <c r="AG23" i="12"/>
  <c r="AG19" i="12"/>
  <c r="AG26" i="12"/>
  <c r="AG33" i="12"/>
  <c r="AG22" i="12"/>
  <c r="AG14" i="12"/>
  <c r="AG15" i="12"/>
  <c r="AG36" i="12"/>
  <c r="AG27" i="12"/>
  <c r="AG16" i="12"/>
  <c r="AG11" i="12"/>
  <c r="AG7" i="12"/>
  <c r="AG6" i="12"/>
  <c r="AG29" i="12"/>
  <c r="AG38" i="12"/>
  <c r="AG39" i="12"/>
  <c r="AG17" i="12"/>
  <c r="AG34" i="9"/>
  <c r="AG117" i="9" s="1"/>
  <c r="AN117" i="9" s="1"/>
  <c r="AV117" i="9" s="1"/>
  <c r="AG23" i="9"/>
  <c r="AG123" i="9" s="1"/>
  <c r="AN123" i="9" s="1"/>
  <c r="AV123" i="9" s="1"/>
  <c r="AG35" i="12"/>
  <c r="AG12" i="12"/>
  <c r="AG31" i="12"/>
  <c r="AG25" i="12"/>
  <c r="AG9" i="12"/>
  <c r="AG28" i="12"/>
  <c r="AG10" i="12"/>
  <c r="AG30" i="12"/>
  <c r="AG24" i="12"/>
  <c r="AG5" i="12"/>
  <c r="AG21" i="12"/>
  <c r="AG20" i="12"/>
  <c r="AG18" i="12"/>
  <c r="AG32" i="12"/>
  <c r="AG13" i="12"/>
  <c r="AG34" i="12"/>
  <c r="AG8" i="12"/>
  <c r="AG31" i="9"/>
  <c r="AG143" i="9" s="1"/>
  <c r="AN143" i="9" s="1"/>
  <c r="AV143" i="9" s="1"/>
  <c r="AG38" i="9"/>
  <c r="AG126" i="9" s="1"/>
  <c r="AN126" i="9" s="1"/>
  <c r="AV126" i="9" s="1"/>
  <c r="AG8" i="9"/>
  <c r="AG137" i="9" s="1"/>
  <c r="AN137" i="9" s="1"/>
  <c r="AV137" i="9" s="1"/>
  <c r="AG19" i="9"/>
  <c r="AG140" i="9" s="1"/>
  <c r="AN140" i="9" s="1"/>
  <c r="AV140" i="9" s="1"/>
  <c r="AG7" i="9"/>
  <c r="AG121" i="9" s="1"/>
  <c r="AN121" i="9" s="1"/>
  <c r="AV121" i="9" s="1"/>
  <c r="AG18" i="9"/>
  <c r="AG130" i="9" s="1"/>
  <c r="AN130" i="9" s="1"/>
  <c r="AV130" i="9" s="1"/>
  <c r="AG14" i="9"/>
  <c r="AG139" i="9" s="1"/>
  <c r="AN139" i="9" s="1"/>
  <c r="AV139" i="9" s="1"/>
  <c r="AG20" i="9"/>
  <c r="AG122" i="9" s="1"/>
  <c r="AN122" i="9" s="1"/>
  <c r="AV122" i="9" s="1"/>
  <c r="AG6" i="9"/>
  <c r="AG136" i="9" s="1"/>
  <c r="AN136" i="9" s="1"/>
  <c r="AV136" i="9" s="1"/>
  <c r="AG26" i="9"/>
  <c r="AG112" i="9" s="1"/>
  <c r="AN112" i="9" s="1"/>
  <c r="AV112" i="9" s="1"/>
  <c r="AG42" i="9"/>
  <c r="AG109" i="9" s="1"/>
  <c r="AN109" i="9" s="1"/>
  <c r="AV109" i="9" s="1"/>
  <c r="AG40" i="9"/>
  <c r="AG144" i="9" s="1"/>
  <c r="AN144" i="9" s="1"/>
  <c r="AV144" i="9" s="1"/>
  <c r="AG11" i="9"/>
  <c r="AG105" i="9" s="1"/>
  <c r="AN105" i="9" s="1"/>
  <c r="AV105" i="9" s="1"/>
  <c r="AG13" i="9"/>
  <c r="AG138" i="9" s="1"/>
  <c r="AN138" i="9" s="1"/>
  <c r="AV138" i="9" s="1"/>
  <c r="AG36" i="9"/>
  <c r="AG118" i="9" s="1"/>
  <c r="AN118" i="9" s="1"/>
  <c r="AV118" i="9" s="1"/>
  <c r="AG22" i="9"/>
  <c r="AG141" i="9" s="1"/>
  <c r="AN141" i="9" s="1"/>
  <c r="AV141" i="9" s="1"/>
  <c r="AG21" i="9"/>
  <c r="AG131" i="9" s="1"/>
  <c r="AN131" i="9" s="1"/>
  <c r="AV131" i="9" s="1"/>
  <c r="AG10" i="9"/>
  <c r="AG104" i="9" s="1"/>
  <c r="AN104" i="9" s="1"/>
  <c r="AV104" i="9" s="1"/>
  <c r="AG25" i="9"/>
  <c r="AG111" i="9" s="1"/>
  <c r="AN111" i="9" s="1"/>
  <c r="AV111" i="9" s="1"/>
  <c r="AG29" i="9"/>
  <c r="AG142" i="9" s="1"/>
  <c r="AN142" i="9" s="1"/>
  <c r="AV142" i="9" s="1"/>
  <c r="AG16" i="9"/>
  <c r="AG107" i="9" s="1"/>
  <c r="AN107" i="9" s="1"/>
  <c r="AV107" i="9" s="1"/>
  <c r="G65" i="9" l="1"/>
  <c r="G66" i="9"/>
  <c r="G67" i="9"/>
  <c r="AB110" i="9"/>
  <c r="AI110" i="9" s="1"/>
  <c r="AQ110" i="9" s="1"/>
  <c r="D86" i="9"/>
  <c r="D94" i="9"/>
  <c r="D87" i="9"/>
  <c r="D95" i="9"/>
  <c r="D88" i="9"/>
  <c r="D96" i="9"/>
  <c r="D97" i="9"/>
  <c r="D89" i="9"/>
  <c r="F95" i="9"/>
  <c r="F88" i="9"/>
  <c r="F97" i="9"/>
  <c r="F89" i="9"/>
  <c r="F86" i="9"/>
  <c r="F94" i="9"/>
  <c r="F87" i="9"/>
  <c r="AG77" i="9"/>
  <c r="AG127" i="9" s="1"/>
  <c r="AN127" i="9" s="1"/>
  <c r="AV127" i="9" s="1"/>
  <c r="E96" i="9"/>
  <c r="E97" i="9"/>
  <c r="E89" i="9"/>
  <c r="E86" i="9"/>
  <c r="E94" i="9"/>
  <c r="E87" i="9"/>
  <c r="E95" i="9"/>
  <c r="E88" i="9"/>
  <c r="AG73" i="9"/>
  <c r="AG102" i="9" s="1"/>
  <c r="AN102" i="9" s="1"/>
  <c r="AV102" i="9" s="1"/>
  <c r="AG76" i="9"/>
  <c r="AG120" i="9" s="1"/>
  <c r="AN120" i="9" s="1"/>
  <c r="AV120" i="9" s="1"/>
  <c r="B96" i="9"/>
  <c r="B88" i="9"/>
  <c r="B95" i="9"/>
  <c r="B87" i="9"/>
  <c r="B94" i="9"/>
  <c r="B86" i="9"/>
  <c r="B97" i="9"/>
  <c r="B89" i="9"/>
  <c r="C94" i="9"/>
  <c r="C87" i="9"/>
  <c r="C95" i="9"/>
  <c r="C88" i="9"/>
  <c r="C96" i="9"/>
  <c r="C97" i="9"/>
  <c r="C89" i="9"/>
  <c r="C86" i="9"/>
  <c r="AG78" i="9"/>
  <c r="AG134" i="9" s="1"/>
  <c r="AN134" i="9" s="1"/>
  <c r="AV134" i="9" s="1"/>
  <c r="AG75" i="9"/>
  <c r="AG114" i="9" s="1"/>
  <c r="AN114" i="9" s="1"/>
  <c r="AV114" i="9" s="1"/>
  <c r="G60" i="9"/>
  <c r="G58" i="9"/>
  <c r="G59" i="9"/>
  <c r="G57" i="9"/>
  <c r="G64" i="9" s="1"/>
  <c r="AG67" i="12"/>
  <c r="AG68" i="12"/>
  <c r="AG69" i="12"/>
  <c r="AG70" i="12"/>
  <c r="AG59" i="12"/>
  <c r="AG60" i="12"/>
  <c r="AG61" i="12"/>
  <c r="AG62" i="12"/>
  <c r="G94" i="9" l="1"/>
  <c r="G87" i="9"/>
  <c r="G95" i="9"/>
  <c r="G96" i="9"/>
  <c r="G88" i="9"/>
  <c r="G97" i="9"/>
  <c r="G89" i="9"/>
  <c r="G86" i="9"/>
</calcChain>
</file>

<file path=xl/sharedStrings.xml><?xml version="1.0" encoding="utf-8"?>
<sst xmlns="http://schemas.openxmlformats.org/spreadsheetml/2006/main" count="4262" uniqueCount="894">
  <si>
    <t>Response ID</t>
  </si>
  <si>
    <t>Edit Links</t>
  </si>
  <si>
    <t>Edit Link</t>
  </si>
  <si>
    <t>Name of the enumerator</t>
  </si>
  <si>
    <t>2. Partner Organization</t>
  </si>
  <si>
    <t>3. National Coordinating Organisation (NCO)</t>
  </si>
  <si>
    <t>4. Country</t>
  </si>
  <si>
    <t>5&amp;9.  Risk Area / Community</t>
  </si>
  <si>
    <t>6. Urban or Rural</t>
  </si>
  <si>
    <t>10. Survey Date - Please enter in format dd/mm/yyyy</t>
  </si>
  <si>
    <t>11. Survey reference number</t>
  </si>
  <si>
    <t>12. Consultation Group of</t>
  </si>
  <si>
    <t>13. Number of Participants in Group</t>
  </si>
  <si>
    <t>14-17:14. Informant Age (how many participants per age group)</t>
  </si>
  <si>
    <t>18-24:14. Informant Age (how many participants per age group)</t>
  </si>
  <si>
    <t>25-34:14. Informant Age (how many participants per age group)</t>
  </si>
  <si>
    <t>35-44:14. Informant Age (how many participants per age group)</t>
  </si>
  <si>
    <t>45-64:14. Informant Age (how many participants per age group)</t>
  </si>
  <si>
    <t>65 plus:14. Informant Age (how many participants per age group)</t>
  </si>
  <si>
    <t>None:15. Previous VFL participation (by show of hands)</t>
  </si>
  <si>
    <t>VFL2009:15. Previous VFL participation (by show of hands)</t>
  </si>
  <si>
    <t>VFL2011:15. Previous VFL participation (by show of hands)</t>
  </si>
  <si>
    <t>VFL2013:15. Previous VFL participation (by show of hands)</t>
  </si>
  <si>
    <t>Frontline:15. Previous VFL participation (by show of hands)</t>
  </si>
  <si>
    <t>16. Have there been any community-led interventions in your community to reduce disaster risks?</t>
  </si>
  <si>
    <t>T1</t>
  </si>
  <si>
    <t>1:T1C</t>
  </si>
  <si>
    <t>2:T1C</t>
  </si>
  <si>
    <t>3:T1C</t>
  </si>
  <si>
    <t>1:T1A</t>
  </si>
  <si>
    <t>2:T1A</t>
  </si>
  <si>
    <t>3:T1A</t>
  </si>
  <si>
    <t>1:T1B</t>
  </si>
  <si>
    <t>2:T1B</t>
  </si>
  <si>
    <t>3:T1B</t>
  </si>
  <si>
    <t>T2</t>
  </si>
  <si>
    <t>1:T2C</t>
  </si>
  <si>
    <t>2:T2C</t>
  </si>
  <si>
    <t>3:T2C</t>
  </si>
  <si>
    <t>1:T2A</t>
  </si>
  <si>
    <t>2:T2A</t>
  </si>
  <si>
    <t>3:T2A</t>
  </si>
  <si>
    <t>1:T2B</t>
  </si>
  <si>
    <t>2:T2B</t>
  </si>
  <si>
    <t>3:T2B</t>
  </si>
  <si>
    <t>T3</t>
  </si>
  <si>
    <t>1:T3C</t>
  </si>
  <si>
    <t>2:T3C</t>
  </si>
  <si>
    <t>3:T3C</t>
  </si>
  <si>
    <t>1:T3A</t>
  </si>
  <si>
    <t>2:T3A</t>
  </si>
  <si>
    <t>3:T3A</t>
  </si>
  <si>
    <t>1:T3B</t>
  </si>
  <si>
    <t>2:T3B</t>
  </si>
  <si>
    <t>3:T3B</t>
  </si>
  <si>
    <t>Decreased significantly:In this community, how have disaster losses (lives, assets, livelihoods etc) changed in the last 5-10 years?   </t>
  </si>
  <si>
    <t>Decreased a little:In this community, how have disaster losses (lives, assets, livelihoods etc) changed in the last 5-10 years?   </t>
  </si>
  <si>
    <t>Remained the same:In this community, how have disaster losses (lives, assets, livelihoods etc) changed in the last 5-10 years?   </t>
  </si>
  <si>
    <t>Increased a little:In this community, how have disaster losses (lives, assets, livelihoods etc) changed in the last 5-10 years?   </t>
  </si>
  <si>
    <t>Increased significantly:In this community, how have disaster losses (lives, assets, livelihoods etc) changed in the last 5-10 years?   </t>
  </si>
  <si>
    <t>1:Forecasting</t>
  </si>
  <si>
    <t>2:Forecasting</t>
  </si>
  <si>
    <t>3:Forecasting</t>
  </si>
  <si>
    <t>1:CC1</t>
  </si>
  <si>
    <t>2:CC1</t>
  </si>
  <si>
    <t>3:CC1</t>
  </si>
  <si>
    <t>4:CC1</t>
  </si>
  <si>
    <t>5:CC1</t>
  </si>
  <si>
    <t>CC1: Comments</t>
  </si>
  <si>
    <t>1:CC2</t>
  </si>
  <si>
    <t>2:CC2</t>
  </si>
  <si>
    <t>3:CC2</t>
  </si>
  <si>
    <t>4:CC2</t>
  </si>
  <si>
    <t>5:CC2</t>
  </si>
  <si>
    <t>CC2: Comments</t>
  </si>
  <si>
    <t>1:CC3</t>
  </si>
  <si>
    <t>2:CC3</t>
  </si>
  <si>
    <t>3:CC3</t>
  </si>
  <si>
    <t>4:CC3</t>
  </si>
  <si>
    <t>5:CC3</t>
  </si>
  <si>
    <t>CC3: Comments</t>
  </si>
  <si>
    <t>1:CC4</t>
  </si>
  <si>
    <t>2:CC4</t>
  </si>
  <si>
    <t>3:CC4</t>
  </si>
  <si>
    <t>4:CC4</t>
  </si>
  <si>
    <t>5:CC4</t>
  </si>
  <si>
    <t>CC4: Comments</t>
  </si>
  <si>
    <t>1:CC5</t>
  </si>
  <si>
    <t>2:CC5</t>
  </si>
  <si>
    <t>3:CC5</t>
  </si>
  <si>
    <t>4:CC5</t>
  </si>
  <si>
    <t>5:CC5</t>
  </si>
  <si>
    <t>CC5: Comments</t>
  </si>
  <si>
    <t>1:CC6</t>
  </si>
  <si>
    <t>2:CC6</t>
  </si>
  <si>
    <t>3:CC6</t>
  </si>
  <si>
    <t>4:CC6</t>
  </si>
  <si>
    <t>5:CC6</t>
  </si>
  <si>
    <t>CC6: Comments</t>
  </si>
  <si>
    <t>1:CC7</t>
  </si>
  <si>
    <t>2:CC7</t>
  </si>
  <si>
    <t>3:CC7</t>
  </si>
  <si>
    <t>4:CC7</t>
  </si>
  <si>
    <t>5:CC7</t>
  </si>
  <si>
    <t>CC7: Comments</t>
  </si>
  <si>
    <t>Factors preventing your inclusion:1:CC8</t>
  </si>
  <si>
    <t>Factors facilitating your inclusion:1:CC8</t>
  </si>
  <si>
    <t>Factors preventing your inclusion:2:CC8</t>
  </si>
  <si>
    <t>Factors facilitating your inclusion:2:CC8</t>
  </si>
  <si>
    <t>Factors preventing your inclusion:3:CC8</t>
  </si>
  <si>
    <t>Factors facilitating your inclusion:3:CC8</t>
  </si>
  <si>
    <t>1:CC9</t>
  </si>
  <si>
    <t>2:CC9</t>
  </si>
  <si>
    <t>3:CC9</t>
  </si>
  <si>
    <t>4:CC9</t>
  </si>
  <si>
    <t>5:CC9</t>
  </si>
  <si>
    <t>CC9: Comments</t>
  </si>
  <si>
    <t>1:CC10</t>
  </si>
  <si>
    <t>2:CC10</t>
  </si>
  <si>
    <t>3:CC10</t>
  </si>
  <si>
    <t>4:CC10</t>
  </si>
  <si>
    <t>5:CC10</t>
  </si>
  <si>
    <t>CC10: Comments</t>
  </si>
  <si>
    <t>1:CC11</t>
  </si>
  <si>
    <t>2:CC11</t>
  </si>
  <si>
    <t>3:CC11</t>
  </si>
  <si>
    <t>4:CC11</t>
  </si>
  <si>
    <t>5:CC11</t>
  </si>
  <si>
    <t>CC11: Comments</t>
  </si>
  <si>
    <t>1:CC12</t>
  </si>
  <si>
    <t>2:CC12</t>
  </si>
  <si>
    <t>3:CC12</t>
  </si>
  <si>
    <t>4:CC12</t>
  </si>
  <si>
    <t>5:CC12</t>
  </si>
  <si>
    <t>CC12: Comments</t>
  </si>
  <si>
    <t>1:CC13</t>
  </si>
  <si>
    <t>2:CC13</t>
  </si>
  <si>
    <t>3:CC13</t>
  </si>
  <si>
    <t>4:CC13</t>
  </si>
  <si>
    <t>5:CC13</t>
  </si>
  <si>
    <t>CC13: Comments</t>
  </si>
  <si>
    <t>ComboRef</t>
  </si>
  <si>
    <t>Deletions</t>
  </si>
  <si>
    <t>Focus Group</t>
  </si>
  <si>
    <t>http://www.surveygizmo.com/s3/survey/4563835/2VK5FPR097J3PKVT37FH6KSA5OTKEK?snc=1560140503_5cfddad7556590.13874389&amp;sg_navigate=start&amp;_iseditlink=true</t>
  </si>
  <si>
    <t>EDIT</t>
  </si>
  <si>
    <t>Amrit Bahadur Ghote</t>
  </si>
  <si>
    <t>FIRDO</t>
  </si>
  <si>
    <t>Nepal  - National Society for Earthquake Technology - Nepal (NSET)</t>
  </si>
  <si>
    <t>Nepal</t>
  </si>
  <si>
    <t>Vyas Municipality Ward 1</t>
  </si>
  <si>
    <t>Urban</t>
  </si>
  <si>
    <t>04/15/2019</t>
  </si>
  <si>
    <t>Nepal-FIRDO-CC-Vyas Ward 1 -  1</t>
  </si>
  <si>
    <t>Women</t>
  </si>
  <si>
    <t>Yes</t>
  </si>
  <si>
    <t>Lack of Access to Water</t>
  </si>
  <si>
    <t>Loss of Clean Water Sources</t>
  </si>
  <si>
    <t>Displacement</t>
  </si>
  <si>
    <t>Loss of Values</t>
  </si>
  <si>
    <t>Stock Piling</t>
  </si>
  <si>
    <t>Reconstruction</t>
  </si>
  <si>
    <t>Dam/Dyke Building</t>
  </si>
  <si>
    <t>Economic Policies</t>
  </si>
  <si>
    <t>Lack Of Awareness And Education</t>
  </si>
  <si>
    <t>Traffic Congestion</t>
  </si>
  <si>
    <t>Building Destruction</t>
  </si>
  <si>
    <t>Environmental effects</t>
  </si>
  <si>
    <t>Commercial Loss</t>
  </si>
  <si>
    <t>Resilience Building</t>
  </si>
  <si>
    <t>Awareness Raising  Education and Training</t>
  </si>
  <si>
    <t>Lack Of Policies</t>
  </si>
  <si>
    <t>Violence</t>
  </si>
  <si>
    <t>Conflict</t>
  </si>
  <si>
    <t>Economic and Livelihood Loss</t>
  </si>
  <si>
    <t>Coordination and Inter Institutional Partnerships with NGOs and Other Actors</t>
  </si>
  <si>
    <t>Shelter Construction</t>
  </si>
  <si>
    <t>Wildlife Attacks</t>
  </si>
  <si>
    <t>Road Accidents</t>
  </si>
  <si>
    <t>Alcoholism</t>
  </si>
  <si>
    <t>Information</t>
  </si>
  <si>
    <t xml:space="preserve">Uneducated </t>
  </si>
  <si>
    <t>educated</t>
  </si>
  <si>
    <t>Lack of notice</t>
  </si>
  <si>
    <t>Notice for all</t>
  </si>
  <si>
    <t>CC2109</t>
  </si>
  <si>
    <t>Community Consultation</t>
  </si>
  <si>
    <t>http://www.surveygizmo.com/s3/survey/4563835/2VK5FPR097J3PKVT37FH6KSA5OTKEK?snc=1561619707_5d146cfb8ee510.48150907&amp;sg_navigate=start&amp;_iseditlink=true</t>
  </si>
  <si>
    <t>Bimala Maharjan</t>
  </si>
  <si>
    <t>FSCN</t>
  </si>
  <si>
    <t>Chandragiri Municipality Ward 3</t>
  </si>
  <si>
    <t>05/29/2019</t>
  </si>
  <si>
    <t>Nepal-FSCN-CC-Chandragiri-1</t>
  </si>
  <si>
    <t>Elderly</t>
  </si>
  <si>
    <t>-</t>
  </si>
  <si>
    <t>No</t>
  </si>
  <si>
    <t>Fire</t>
  </si>
  <si>
    <t>Injury</t>
  </si>
  <si>
    <t>Loss of Life</t>
  </si>
  <si>
    <t>Do Not Live In Risky Places</t>
  </si>
  <si>
    <t>Lack Of Initiative</t>
  </si>
  <si>
    <t>Lack Of Government Action</t>
  </si>
  <si>
    <t>Drought</t>
  </si>
  <si>
    <t>Increased Money Borrowing</t>
  </si>
  <si>
    <t>Loss of Access to Basic Services</t>
  </si>
  <si>
    <t>Actions For Poverty Reduction And Employment</t>
  </si>
  <si>
    <t>Investment in Infrastructure Improvement and Mitigation Works</t>
  </si>
  <si>
    <t>Livelihood Diversification</t>
  </si>
  <si>
    <t>Lack Of Capacity</t>
  </si>
  <si>
    <t>Lack Of Resources</t>
  </si>
  <si>
    <t>Lack Of Productive Techniques</t>
  </si>
  <si>
    <t>Psychological Effects</t>
  </si>
  <si>
    <t>Disaster Preparedness</t>
  </si>
  <si>
    <t>Monitoring of Regulation and Legislation</t>
  </si>
  <si>
    <t>Lack Of Coordination Between Actors</t>
  </si>
  <si>
    <t>Reduction In Irrigation</t>
  </si>
  <si>
    <t>Climate Change</t>
  </si>
  <si>
    <t>Sometimes there is and sometimes there are not</t>
  </si>
  <si>
    <t>If committee is formed, then we can get access to financial resources otherwise not.</t>
  </si>
  <si>
    <t>Lack of information</t>
  </si>
  <si>
    <t>Pre information should be provided about DRR and its related program</t>
  </si>
  <si>
    <t>Unaware about program</t>
  </si>
  <si>
    <t>Pre information should be provided about DRR program  through messaging, email or letters</t>
  </si>
  <si>
    <t>Lack of time</t>
  </si>
  <si>
    <t>Appropriate time should be managed as per the preferences</t>
  </si>
  <si>
    <t>CC2538</t>
  </si>
  <si>
    <t>http://www.surveygizmo.com/s3/survey/4563835/2VK5FPR097J3PKVT37FH6KSA5OTKEK?snc=1561619709_5d146cfdc7f635.17502248&amp;sg_navigate=start&amp;_iseditlink=true</t>
  </si>
  <si>
    <t>04/29/2019</t>
  </si>
  <si>
    <t>Nepal-FSCN-CC-Chandragiri-2</t>
  </si>
  <si>
    <t>Disease/Health Effects</t>
  </si>
  <si>
    <t>Insurance</t>
  </si>
  <si>
    <t>Health Promotion</t>
  </si>
  <si>
    <t>Attitudinal Issues</t>
  </si>
  <si>
    <t>Deforestation</t>
  </si>
  <si>
    <t>Impact on Biodiversity</t>
  </si>
  <si>
    <t>Promote and Maintain Ancestral Knowledge and Practices</t>
  </si>
  <si>
    <t>Local government action</t>
  </si>
  <si>
    <t>Lack Of Risk Awareness And Planning</t>
  </si>
  <si>
    <t>Looting of Properties</t>
  </si>
  <si>
    <t>Risk Assessment</t>
  </si>
  <si>
    <t>Measures to Protect Vulnerable Groups</t>
  </si>
  <si>
    <t>Lack Of Manpower</t>
  </si>
  <si>
    <t>Pollution</t>
  </si>
  <si>
    <t>Conflict/Insecurity</t>
  </si>
  <si>
    <t>No information</t>
  </si>
  <si>
    <t>People should be informed about DRR, its impact and importance</t>
  </si>
  <si>
    <t>Low participation</t>
  </si>
  <si>
    <t>All local people should be provided with equal opportunities in  DRR  platform  based program</t>
  </si>
  <si>
    <t>CC2539</t>
  </si>
  <si>
    <t>http://www.surveygizmo.com/s3/survey/4563835/2VK5FPR097J3PKVT37FH6KSA5OTKEK?snc=1561619711_5d146cff9e7f25.79995719&amp;sg_navigate=start&amp;_iseditlink=true</t>
  </si>
  <si>
    <t>Nepal-FSCN-CC-Chandragiri-3</t>
  </si>
  <si>
    <t>Children &amp; Youth</t>
  </si>
  <si>
    <t>Poverty</t>
  </si>
  <si>
    <t>Food Insecurity</t>
  </si>
  <si>
    <t>Hunger</t>
  </si>
  <si>
    <t>Food Security Actions</t>
  </si>
  <si>
    <t>Raising Homes</t>
  </si>
  <si>
    <t>Conflict In Schedule</t>
  </si>
  <si>
    <t>High Cost of Living</t>
  </si>
  <si>
    <t>Hopelessness</t>
  </si>
  <si>
    <t>Livestock Loss</t>
  </si>
  <si>
    <t>Individual/Personal Action</t>
  </si>
  <si>
    <t>Communication Issues</t>
  </si>
  <si>
    <t>Disease/Epidemics</t>
  </si>
  <si>
    <t>Drainage Channels</t>
  </si>
  <si>
    <t>Lack Of Community Commitment</t>
  </si>
  <si>
    <t>Illiteracy</t>
  </si>
  <si>
    <t>DRR based education should be promoted throughout the school level</t>
  </si>
  <si>
    <t>Budget</t>
  </si>
  <si>
    <t>Allocated budget should be effectively utilized in DRR decision making process</t>
  </si>
  <si>
    <t>CC2540</t>
  </si>
  <si>
    <t>http://www.surveygizmo.com/s3/survey/4563835/2VK5FPR097J3PKVT37FH6KSA5OTKEK?snc=1561619713_5d146d01b218e2.78540788&amp;sg_navigate=start&amp;_iseditlink=true</t>
  </si>
  <si>
    <t>Nepal-FSCN-CC-Chandragiri-4</t>
  </si>
  <si>
    <t>Men</t>
  </si>
  <si>
    <t>Earthquakes</t>
  </si>
  <si>
    <t>Loss of Assets</t>
  </si>
  <si>
    <t>High Debt</t>
  </si>
  <si>
    <t>Health Condition</t>
  </si>
  <si>
    <t>Disability</t>
  </si>
  <si>
    <t>First Aid Course</t>
  </si>
  <si>
    <t>Discrimination Against People With Disabilities</t>
  </si>
  <si>
    <t>Noise Pollution</t>
  </si>
  <si>
    <t>Improper waste disposal</t>
  </si>
  <si>
    <t>Job opportunities should be provided</t>
  </si>
  <si>
    <t>CC2541</t>
  </si>
  <si>
    <t>http://www.surveygizmo.com/s3/survey/4563835/2VK5FPR097J3PKVT37FH6KSA5OTKEK?snc=1561619715_5d146d03a488d6.31801441&amp;sg_navigate=start&amp;_iseditlink=true</t>
  </si>
  <si>
    <t>Nepal-FSCN-CC-Chandragiri-5</t>
  </si>
  <si>
    <t>Crop Damage</t>
  </si>
  <si>
    <t>Lack Of Land Surveying And Planning</t>
  </si>
  <si>
    <t>Psychological intervention</t>
  </si>
  <si>
    <t>Climate Change Adaptation</t>
  </si>
  <si>
    <t>Climate Change Mitigation</t>
  </si>
  <si>
    <t>Corruption</t>
  </si>
  <si>
    <t>Pre information should be provided about DRR  and its related program</t>
  </si>
  <si>
    <t>CC2542</t>
  </si>
  <si>
    <t>NP</t>
  </si>
  <si>
    <t>Kamal Rural Municipality Ward 1</t>
  </si>
  <si>
    <t>Rural</t>
  </si>
  <si>
    <t>Malnutrition</t>
  </si>
  <si>
    <t>Contingency Planning</t>
  </si>
  <si>
    <t>Lack Of Preparedness</t>
  </si>
  <si>
    <t>Disparities In Wealth And Income</t>
  </si>
  <si>
    <t>Floods</t>
  </si>
  <si>
    <t>Flooding</t>
  </si>
  <si>
    <t>Unemployment</t>
  </si>
  <si>
    <t>Geographical Situation</t>
  </si>
  <si>
    <t>Unplanned Urbanisation</t>
  </si>
  <si>
    <t>Impoverishment</t>
  </si>
  <si>
    <t>Community/Social Empowerment</t>
  </si>
  <si>
    <t>Lack Of Employment</t>
  </si>
  <si>
    <t>Maintain Basic Services (Medical and Other)</t>
  </si>
  <si>
    <t>Weak Governance</t>
  </si>
  <si>
    <t>Lack Of Rehabilitation Plan From The Government</t>
  </si>
  <si>
    <t>Storms</t>
  </si>
  <si>
    <t>Disaster Response</t>
  </si>
  <si>
    <t xml:space="preserve">Providing information in time </t>
  </si>
  <si>
    <t>Reduced Yields</t>
  </si>
  <si>
    <t>Community Self-Management</t>
  </si>
  <si>
    <t>Erosion</t>
  </si>
  <si>
    <t>Social/Family Disintegration</t>
  </si>
  <si>
    <t>Business Development</t>
  </si>
  <si>
    <t>Coordination with government and authorities</t>
  </si>
  <si>
    <t>Lack Of Opportunity/Time</t>
  </si>
  <si>
    <t>Counselling</t>
  </si>
  <si>
    <t>Lack Of Government Commitment</t>
  </si>
  <si>
    <t>Water and Sanitation Programme</t>
  </si>
  <si>
    <t>Lack Of Accessibility</t>
  </si>
  <si>
    <t>Illegal/Poor Construction</t>
  </si>
  <si>
    <t>Lack Of Access To Technology</t>
  </si>
  <si>
    <t>Lack of awareness</t>
  </si>
  <si>
    <t>Persons with disability</t>
  </si>
  <si>
    <t>Ecosystem Management and Restoration</t>
  </si>
  <si>
    <t>Government Instability</t>
  </si>
  <si>
    <t>Prone to Disasters</t>
  </si>
  <si>
    <t>Dependency</t>
  </si>
  <si>
    <t>Rising Crime</t>
  </si>
  <si>
    <t>Discrimination</t>
  </si>
  <si>
    <t>http://www.surveygizmo.com/s3/survey/4563835/2VK5FPR097J3PKVT37FH6KSA5OTKEK?snc=1561703110_5d15b2c6bc9315.72413147&amp;sg_navigate=start&amp;_iseditlink=true</t>
  </si>
  <si>
    <t>Hari Prasad Adhikari</t>
  </si>
  <si>
    <t>FAYA</t>
  </si>
  <si>
    <t>Birendranagar Municipality Ward 10</t>
  </si>
  <si>
    <t>Nepal-FAYA-CC-Birendranagar Ward 10 - 1</t>
  </si>
  <si>
    <t>Reforestation</t>
  </si>
  <si>
    <t>Enployment Oppertunities</t>
  </si>
  <si>
    <t>Dam/Dykes Construction</t>
  </si>
  <si>
    <t xml:space="preserve">Transport </t>
  </si>
  <si>
    <t>Transport facilities</t>
  </si>
  <si>
    <t>Flood</t>
  </si>
  <si>
    <t>Managed settelment</t>
  </si>
  <si>
    <t>CC2558</t>
  </si>
  <si>
    <t>http://www.surveygizmo.com/s3/survey/4563835/2VK5FPR097J3PKVT37FH6KSA5OTKEK?snc=1561703113_5d15b2c96ffdd9.93081602&amp;sg_navigate=start&amp;_iseditlink=true</t>
  </si>
  <si>
    <t>Nepal-FAYA-CC-Birendranagar Ward 10 - 2</t>
  </si>
  <si>
    <t>Infrastructure Damage</t>
  </si>
  <si>
    <t>Water Pollution</t>
  </si>
  <si>
    <t>Hail</t>
  </si>
  <si>
    <t xml:space="preserve">Budget </t>
  </si>
  <si>
    <t>Budget Management</t>
  </si>
  <si>
    <t xml:space="preserve">Civil settelment </t>
  </si>
  <si>
    <t>managed settelment</t>
  </si>
  <si>
    <t>CC2559</t>
  </si>
  <si>
    <t>http://www.surveygizmo.com/s3/survey/4563835/2VK5FPR097J3PKVT37FH6KSA5OTKEK?snc=1561703115_5d15b2cbd80869.96258231&amp;sg_navigate=start&amp;_iseditlink=true</t>
  </si>
  <si>
    <t>Nepal-FAYA-CC-Birendranagar Ward 10 - 3</t>
  </si>
  <si>
    <t>Landlessness</t>
  </si>
  <si>
    <t>Household Task</t>
  </si>
  <si>
    <t>task Management</t>
  </si>
  <si>
    <t>Lack of interest</t>
  </si>
  <si>
    <t>developing interst</t>
  </si>
  <si>
    <t xml:space="preserve">lack of capital management </t>
  </si>
  <si>
    <t>capital management</t>
  </si>
  <si>
    <t>CC2560</t>
  </si>
  <si>
    <t>http://www.surveygizmo.com/s3/survey/4563835/2VK5FPR097J3PKVT37FH6KSA5OTKEK?snc=1561703118_5d15b2ceb2e932.94271860&amp;sg_navigate=start&amp;_iseditlink=true</t>
  </si>
  <si>
    <t xml:space="preserve">Hari Prasad Adhikari </t>
  </si>
  <si>
    <t>Nepal-FAYA-CC-Birendranagar Ward 10 -  4</t>
  </si>
  <si>
    <t>Lack of Information</t>
  </si>
  <si>
    <t xml:space="preserve">Allowance Management </t>
  </si>
  <si>
    <t xml:space="preserve">lack of awareness </t>
  </si>
  <si>
    <t xml:space="preserve">awareness management </t>
  </si>
  <si>
    <t xml:space="preserve">lack of budget </t>
  </si>
  <si>
    <t xml:space="preserve">budget management </t>
  </si>
  <si>
    <t>CC2561</t>
  </si>
  <si>
    <t>http://www.surveygizmo.com/s3/survey/4563835/2VK5FPR097J3PKVT37FH6KSA5OTKEK?snc=1561703121_5d15b2d10fcac3.91094350&amp;sg_navigate=start&amp;_iseditlink=true</t>
  </si>
  <si>
    <t xml:space="preserve"> 07/05/2019</t>
  </si>
  <si>
    <t>Nepal-FAYA-CC-Birendranagar Ward 10 -  5</t>
  </si>
  <si>
    <t>lack of information</t>
  </si>
  <si>
    <t xml:space="preserve">Information in time </t>
  </si>
  <si>
    <t xml:space="preserve">Geographical Difficulties </t>
  </si>
  <si>
    <t>Unified Settelments</t>
  </si>
  <si>
    <t>lack of unity</t>
  </si>
  <si>
    <t>Unity</t>
  </si>
  <si>
    <t>CC2562</t>
  </si>
  <si>
    <t>http://www.surveygizmo.com/s3/survey/4563835/2VK5FPR097J3PKVT37FH6KSA5OTKEK?snc=1561705221_5d15bb0598d373.49824313&amp;sg_navigate=start&amp;_iseditlink=true</t>
  </si>
  <si>
    <t>Chaukune Rural Municipality Ward 10</t>
  </si>
  <si>
    <t>Nepal-FAYA-CC-Chaukune- Ward 10 - 1</t>
  </si>
  <si>
    <t>Family Problem/ Issues</t>
  </si>
  <si>
    <t>Protect Water Tanks</t>
  </si>
  <si>
    <t>Lack Of Public Transparency And Accountability</t>
  </si>
  <si>
    <t>Information on time</t>
  </si>
  <si>
    <t>Busy on work</t>
  </si>
  <si>
    <t>Managing time for notice</t>
  </si>
  <si>
    <t>Managed budget</t>
  </si>
  <si>
    <t>CC2563</t>
  </si>
  <si>
    <t>http://www.surveygizmo.com/s3/survey/4563835/2VK5FPR097J3PKVT37FH6KSA5OTKEK?snc=1561705223_5d15bb07e7c543.87213580&amp;sg_navigate=start&amp;_iseditlink=true</t>
  </si>
  <si>
    <t>Nepal-FAYA-CC-Chaukune- Ward 10 - 2</t>
  </si>
  <si>
    <t>Temperature Rise</t>
  </si>
  <si>
    <t>Marginalisation/Exclusion</t>
  </si>
  <si>
    <t>Discussion</t>
  </si>
  <si>
    <t>Budget for disability</t>
  </si>
  <si>
    <t>Managed society</t>
  </si>
  <si>
    <t>Managed information</t>
  </si>
  <si>
    <t>Giving notice</t>
  </si>
  <si>
    <t>Skilled manpower</t>
  </si>
  <si>
    <t>Lack of participation</t>
  </si>
  <si>
    <t>Participation of the people</t>
  </si>
  <si>
    <t>CC2564</t>
  </si>
  <si>
    <t>http://www.surveygizmo.com/s3/survey/4563835/2VK5FPR097J3PKVT37FH6KSA5OTKEK?snc=1561705229_5d15bb0d00be55.13203224&amp;sg_navigate=start&amp;_iseditlink=true</t>
  </si>
  <si>
    <t>Nepal-FAYA-CC-Chaukune- Ward 10 - 3</t>
  </si>
  <si>
    <t>Early Warning Systems (EWS)</t>
  </si>
  <si>
    <t>Distribution of Emergency Equipment/Survival Kits</t>
  </si>
  <si>
    <t xml:space="preserve">Information </t>
  </si>
  <si>
    <t>Managing time</t>
  </si>
  <si>
    <t>CC2565</t>
  </si>
  <si>
    <t>http://www.surveygizmo.com/s3/survey/4563835/2VK5FPR097J3PKVT37FH6KSA5OTKEK?snc=1561705231_5d15bb0f260dd0.15661084&amp;sg_navigate=start&amp;_iseditlink=true</t>
  </si>
  <si>
    <t>Nepal-FAYA-CC-Chaukune- Ward 10 - 4</t>
  </si>
  <si>
    <t>Implementation of policies</t>
  </si>
  <si>
    <t>Awareness</t>
  </si>
  <si>
    <t>CC2566</t>
  </si>
  <si>
    <t>http://www.surveygizmo.com/s3/survey/4563835/2VK5FPR097J3PKVT37FH6KSA5OTKEK?snc=1561705233_5d15bb11afa101.67689097&amp;sg_navigate=start&amp;_iseditlink=true</t>
  </si>
  <si>
    <t>Hari Prafaysad Adhikari</t>
  </si>
  <si>
    <t>Nepal-FAYA-CC-Chaukune- Ward 10 - 5</t>
  </si>
  <si>
    <t>River swelling</t>
  </si>
  <si>
    <t>Government Inefficiency</t>
  </si>
  <si>
    <t>Uneducated</t>
  </si>
  <si>
    <t>Knowledge about disasters</t>
  </si>
  <si>
    <t>CC2567</t>
  </si>
  <si>
    <t>http://www.surveygizmo.com/s3/survey/4563835/2VK5FPR097J3PKVT37FH6KSA5OTKEK?snc=1561705598_5d15bc7e369144.23154546&amp;sg_navigate=start&amp;_iseditlink=true</t>
  </si>
  <si>
    <t>Sarasoti Timsina</t>
  </si>
  <si>
    <t>Udayapurgadhi Rural Municipality  Ward 5</t>
  </si>
  <si>
    <t>Nepal-NP-CC-Udhyapurgadhi- Ward 5 - 389</t>
  </si>
  <si>
    <t>Committee Establishment</t>
  </si>
  <si>
    <t>Exclusion Based On Party Politics</t>
  </si>
  <si>
    <t>Loss of Biodiversity</t>
  </si>
  <si>
    <t>Stroms</t>
  </si>
  <si>
    <t>Lack of research</t>
  </si>
  <si>
    <t>Making groups</t>
  </si>
  <si>
    <t>Unmanaged society</t>
  </si>
  <si>
    <t>CC2568</t>
  </si>
  <si>
    <t>http://www.surveygizmo.com/s3/survey/4563835/2VK5FPR097J3PKVT37FH6KSA5OTKEK?snc=1561705600_5d15bc800e40f1.65360647&amp;sg_navigate=start&amp;_iseditlink=true</t>
  </si>
  <si>
    <t>Nepal-NP-CC-Udhyapurgadhi- Ward 5 - 390</t>
  </si>
  <si>
    <t>no</t>
  </si>
  <si>
    <t>Evacuation/Drills/Simulations</t>
  </si>
  <si>
    <t>Coastal Zone Development</t>
  </si>
  <si>
    <t>Sanitation problems</t>
  </si>
  <si>
    <t>Lack Of Transport</t>
  </si>
  <si>
    <t>Friendly with others</t>
  </si>
  <si>
    <t>No moving forward for any work</t>
  </si>
  <si>
    <t>CC2569</t>
  </si>
  <si>
    <t>http://www.surveygizmo.com/s3/survey/4563835/2VK5FPR097J3PKVT37FH6KSA5OTKEK?snc=1561705602_5d15bc823975f4.59072898&amp;sg_navigate=start&amp;_iseditlink=true</t>
  </si>
  <si>
    <t>Nepal-NP-CC-Udhyapurgadhi- Ward 5 - 391</t>
  </si>
  <si>
    <t>Landslides</t>
  </si>
  <si>
    <t>Local Financial Resources for DRR/Response</t>
  </si>
  <si>
    <t>Tornado</t>
  </si>
  <si>
    <t>Unmanaged groups</t>
  </si>
  <si>
    <t>Managed groups</t>
  </si>
  <si>
    <t>CC2570</t>
  </si>
  <si>
    <t>http://www.surveygizmo.com/s3/survey/4563835/2VK5FPR097J3PKVT37FH6KSA5OTKEK?snc=1561705604_5d15bc842f8e46.52960648&amp;sg_navigate=start&amp;_iseditlink=true</t>
  </si>
  <si>
    <t>Nepal-NP-CC-Udhyapurgadhi- Ward 5 - 392</t>
  </si>
  <si>
    <t>Lack Of Facilities</t>
  </si>
  <si>
    <t>Unsuccess</t>
  </si>
  <si>
    <t>Successfull</t>
  </si>
  <si>
    <t>Managing  time</t>
  </si>
  <si>
    <t>CC2571</t>
  </si>
  <si>
    <t>http://www.surveygizmo.com/s3/survey/4563835/2VK5FPR097J3PKVT37FH6KSA5OTKEK?snc=1561705606_5d15bc86b073e3.09768050&amp;sg_navigate=start&amp;_iseditlink=true</t>
  </si>
  <si>
    <t>Nepal-NP-CC-Udhyapurgadhi- Ward 5 - 393</t>
  </si>
  <si>
    <t>Improved Waste Management</t>
  </si>
  <si>
    <t>Geographical Landscape Inbalance</t>
  </si>
  <si>
    <t>Managed time for discussion</t>
  </si>
  <si>
    <t>CC2572</t>
  </si>
  <si>
    <t>http://www.surveygizmo.com/s3/survey/4563835/2VK5FPR097J3PKVT37FH6KSA5OTKEK?snc=1561711610_5d15d3fa703002.58257653&amp;sg_navigate=start&amp;_iseditlink=true</t>
  </si>
  <si>
    <t>Nepal-FIRDO-CC-Vyas Ward 1 - 1</t>
  </si>
  <si>
    <t>Strengthen Security Institutions</t>
  </si>
  <si>
    <t>Psychosocial Violence</t>
  </si>
  <si>
    <t>Alcohol Consumption</t>
  </si>
  <si>
    <t>Illitracy</t>
  </si>
  <si>
    <t>Literacy</t>
  </si>
  <si>
    <t>Prior Information</t>
  </si>
  <si>
    <t>CC2580</t>
  </si>
  <si>
    <t>http://www.surveygizmo.com/s3/survey/4563835/2VK5FPR097J3PKVT37FH6KSA5OTKEK?snc=1561711614_5d15d3fe86da86.71506921&amp;sg_navigate=start&amp;_iseditlink=true</t>
  </si>
  <si>
    <t>Nepal-FIRDO-CC-Vyas Ward 1 - 2</t>
  </si>
  <si>
    <t>Drug Addiction</t>
  </si>
  <si>
    <t xml:space="preserve">LAck of good relation </t>
  </si>
  <si>
    <t>Good relation in community</t>
  </si>
  <si>
    <t>CC2581</t>
  </si>
  <si>
    <t>http://www.surveygizmo.com/s3/survey/4563835/2VK5FPR097J3PKVT37FH6KSA5OTKEK?snc=1561711617_5d15d401b4d448.14715253&amp;sg_navigate=start&amp;_iseditlink=true</t>
  </si>
  <si>
    <t>Hari Basnet</t>
  </si>
  <si>
    <t>Nepal-FIRDO-CC-Vyas Ward 1 - 3</t>
  </si>
  <si>
    <t>Famine</t>
  </si>
  <si>
    <t>Exclusion Of Ethnic Minorities Or Indigenous People</t>
  </si>
  <si>
    <t>School/Education Drop Out</t>
  </si>
  <si>
    <t>Lack of Peace and order</t>
  </si>
  <si>
    <t>Exclusion Of Youth</t>
  </si>
  <si>
    <t>prior information</t>
  </si>
  <si>
    <t>lack of economy</t>
  </si>
  <si>
    <t xml:space="preserve">Economy management </t>
  </si>
  <si>
    <t xml:space="preserve">lack of meeting hall </t>
  </si>
  <si>
    <t>CC2582</t>
  </si>
  <si>
    <t>http://www.surveygizmo.com/s3/survey/4563835/2VK5FPR097J3PKVT37FH6KSA5OTKEK?snc=1561711620_5d15d4044f6025.38278919&amp;sg_navigate=start&amp;_iseditlink=true</t>
  </si>
  <si>
    <t>Nepal-FIRDO-CC-Vyas Ward 1 - 4</t>
  </si>
  <si>
    <t>Loss Of Hope And Credibility In Authorities</t>
  </si>
  <si>
    <t xml:space="preserve">Violance </t>
  </si>
  <si>
    <t xml:space="preserve">Omitting alcohol </t>
  </si>
  <si>
    <t xml:space="preserve">Female Violance </t>
  </si>
  <si>
    <t>Awareness and education</t>
  </si>
  <si>
    <t>CC2583</t>
  </si>
  <si>
    <t>http://www.surveygizmo.com/s3/survey/4563835/2VK5FPR097J3PKVT37FH6KSA5OTKEK?snc=1561711623_5d15d4072b53b9.47315984&amp;sg_navigate=start&amp;_iseditlink=true</t>
  </si>
  <si>
    <t>Nepal-FIRDO-CC-Vyas Ward 1 - 5</t>
  </si>
  <si>
    <t>LAck of good relation</t>
  </si>
  <si>
    <t>good relation in family</t>
  </si>
  <si>
    <t>CC2584</t>
  </si>
  <si>
    <t>http://www.surveygizmo.com/s3/survey/4563835/2VK5FPR097J3PKVT37FH6KSA5OTKEK?snc=1561721593_5d15faf951cb10.77866650&amp;sg_navigate=start&amp;_iseditlink=true</t>
  </si>
  <si>
    <t>Gandaki Rural Municipality Ward 2</t>
  </si>
  <si>
    <t>Nepal-FIRDO-CC-Gandaki Ward 2 - 1</t>
  </si>
  <si>
    <t>Recovery of Native Seeds</t>
  </si>
  <si>
    <t>Time</t>
  </si>
  <si>
    <t>Work on time</t>
  </si>
  <si>
    <t>CC2588</t>
  </si>
  <si>
    <t>http://www.surveygizmo.com/s3/survey/4563835/2VK5FPR097J3PKVT37FH6KSA5OTKEK?snc=1561721596_5d15fafc1c23d4.48116382&amp;sg_navigate=start&amp;_iseditlink=true</t>
  </si>
  <si>
    <t>Nepal-FIRDO-CC-Gandaki Ward 2 - 2</t>
  </si>
  <si>
    <t>Educated</t>
  </si>
  <si>
    <t>Controlling alcohol</t>
  </si>
  <si>
    <t>CC2589</t>
  </si>
  <si>
    <t>http://www.surveygizmo.com/s3/survey/4563835/2VK5FPR097J3PKVT37FH6KSA5OTKEK?snc=1561721598_5d15fafe7a1b74.73800199&amp;sg_navigate=start&amp;_iseditlink=true</t>
  </si>
  <si>
    <t>Nepal-FIRDO-CC-Gandaki Ward 2 - 3</t>
  </si>
  <si>
    <t>Not listening to big</t>
  </si>
  <si>
    <t>CC2590</t>
  </si>
  <si>
    <t>http://www.surveygizmo.com/s3/survey/4563835/2VK5FPR097J3PKVT37FH6KSA5OTKEK?snc=1561721600_5d15fb006e2667.83813121&amp;sg_navigate=start&amp;_iseditlink=true</t>
  </si>
  <si>
    <t>Nepal-FIRDO-CC-Gandaki Ward 2 - 4</t>
  </si>
  <si>
    <t>Lack of Access to Basic Services</t>
  </si>
  <si>
    <t>Price Rises</t>
  </si>
  <si>
    <t>Early marriage</t>
  </si>
  <si>
    <t>Child Protection</t>
  </si>
  <si>
    <t>Listening to others</t>
  </si>
  <si>
    <t>Programme running far</t>
  </si>
  <si>
    <t>CC2591</t>
  </si>
  <si>
    <t>http://www.surveygizmo.com/s3/survey/4563835/2VK5FPR097J3PKVT37FH6KSA5OTKEK?snc=1561745562_5d16589a93c6c4.54408109&amp;sg_navigate=start&amp;_iseditlink=true</t>
  </si>
  <si>
    <t>Galyang Municipality Ward 5</t>
  </si>
  <si>
    <t>Nepal-FAYA-CC-Galyang Ward 5 - 1</t>
  </si>
  <si>
    <t>Lack of transportation</t>
  </si>
  <si>
    <t>Development</t>
  </si>
  <si>
    <t>Geographical problems</t>
  </si>
  <si>
    <t>CC2599</t>
  </si>
  <si>
    <t>http://www.surveygizmo.com/s3/survey/4563835/2VK5FPR097J3PKVT37FH6KSA5OTKEK?snc=1561745564_5d16589cd59e36.16770823&amp;sg_navigate=start&amp;_iseditlink=true</t>
  </si>
  <si>
    <t>Nepal-FAYA-CC-Galyang Ward 5 - 2</t>
  </si>
  <si>
    <t>Stray Animals</t>
  </si>
  <si>
    <t>Resilient Agricultural Techniques</t>
  </si>
  <si>
    <t>Family problem</t>
  </si>
  <si>
    <t>CC2600</t>
  </si>
  <si>
    <t>http://www.surveygizmo.com/s3/survey/4563835/2VK5FPR097J3PKVT37FH6KSA5OTKEK?snc=1561745567_5d16589f684863.67513710&amp;sg_navigate=start&amp;_iseditlink=true</t>
  </si>
  <si>
    <t>Nepal-FAYA-CC-Galyang Ward 5 -  3</t>
  </si>
  <si>
    <t>Poor Natural Resource Management</t>
  </si>
  <si>
    <t>Geographical Problems</t>
  </si>
  <si>
    <t xml:space="preserve">Managed </t>
  </si>
  <si>
    <t>Developmental work</t>
  </si>
  <si>
    <t>CC2601</t>
  </si>
  <si>
    <t>http://www.surveygizmo.com/s3/survey/4563835/2VK5FPR097J3PKVT37FH6KSA5OTKEK?snc=1561745603_5d1658c3ba2729.83489105&amp;sg_navigate=start&amp;_iseditlink=true</t>
  </si>
  <si>
    <t>Nepal-FAYA-CC-Galyang Ward 5 -  4</t>
  </si>
  <si>
    <t>CC2602</t>
  </si>
  <si>
    <t>http://www.surveygizmo.com/s3/survey/4563835/2VK5FPR097J3PKVT37FH6KSA5OTKEK?snc=1561745605_5d1658c5e43e94.75882627&amp;sg_navigate=start&amp;_iseditlink=true</t>
  </si>
  <si>
    <t>Nepal-FAYA-CC-Galyang Ward 5 - 5</t>
  </si>
  <si>
    <t>Lack of Preparedness</t>
  </si>
  <si>
    <t>Management</t>
  </si>
  <si>
    <t>CC2603</t>
  </si>
  <si>
    <t>http://www.surveygizmo.com/s3/survey/4563835/2VK5FPR097J3PKVT37FH6KSA5OTKEK?snc=1562050730_5d1b00aa1c4112.27212493&amp;sg_navigate=start&amp;_iseditlink=true</t>
  </si>
  <si>
    <t>Nikita Maharjan</t>
  </si>
  <si>
    <t>Lalitpur Metropolitan city Ward 12</t>
  </si>
  <si>
    <t>06/30/2019</t>
  </si>
  <si>
    <t>Nepal-FSCN-CC-Hakha-</t>
  </si>
  <si>
    <t>Debt</t>
  </si>
  <si>
    <t>Child Abuse and Exploitation</t>
  </si>
  <si>
    <t>Timing problem</t>
  </si>
  <si>
    <t xml:space="preserve">Lack of DRR policies		</t>
  </si>
  <si>
    <t>Effective DRR based policies should be implemented</t>
  </si>
  <si>
    <t xml:space="preserve"> Unaware about policies 	</t>
  </si>
  <si>
    <t>Local people should be pre-informed about DRR acts and policies</t>
  </si>
  <si>
    <t>CC2682</t>
  </si>
  <si>
    <t>http://www.surveygizmo.com/s3/survey/4563835/2VK5FPR097J3PKVT37FH6KSA5OTKEK?snc=1562050732_5d1b00ac319209.06183627&amp;sg_navigate=start&amp;_iseditlink=true</t>
  </si>
  <si>
    <t>Nepal-FSCN-CC-Chakrabahil-2</t>
  </si>
  <si>
    <t>DRR related program should be conducted during holiday time</t>
  </si>
  <si>
    <t>Budget crisis</t>
  </si>
  <si>
    <t>Adequate budget should be properly allocated</t>
  </si>
  <si>
    <t>All local people should be provided with equal opportunities in  DRR    platform  based program</t>
  </si>
  <si>
    <t>CC2683</t>
  </si>
  <si>
    <t>http://www.surveygizmo.com/s3/survey/4563835/2VK5FPR097J3PKVT37FH6KSA5OTKEK?snc=1562050733_5d1b00ade2f0a5.42816321&amp;sg_navigate=start&amp;_iseditlink=true</t>
  </si>
  <si>
    <t>Nepal-FSCN-CC-Tangal-3</t>
  </si>
  <si>
    <t>Sexual Violence</t>
  </si>
  <si>
    <t>Local participation</t>
  </si>
  <si>
    <t>Appropriate time should be selected</t>
  </si>
  <si>
    <t>CC2684</t>
  </si>
  <si>
    <t>http://www.surveygizmo.com/s3/survey/4563835/2VK5FPR097J3PKVT37FH6KSA5OTKEK?snc=1562050735_5d1b00af9e4315.67680691&amp;sg_navigate=start&amp;_iseditlink=true</t>
  </si>
  <si>
    <t>Nepal-FSCN-CC-Hakha-4</t>
  </si>
  <si>
    <t xml:space="preserve">	Pre information should be provided about DRR and its related program</t>
  </si>
  <si>
    <t>CC2685</t>
  </si>
  <si>
    <t>http://www.surveygizmo.com/s3/survey/4563835/2VK5FPR097J3PKVT37FH6KSA5OTKEK?snc=1562050737_5d1b00b152cc58.60113218&amp;sg_navigate=start&amp;_iseditlink=true</t>
  </si>
  <si>
    <t>Nepal-FSCN-CC-Hakha-5</t>
  </si>
  <si>
    <t>CC2686</t>
  </si>
  <si>
    <t>http://www.surveygizmo.com/s3/survey/4563835/2VK5FPR097J3PKVT37FH6KSA5OTKEK?snc=1562137799_5d1c54c7762d33.23511980&amp;sg_navigate=start&amp;_iseditlink=true</t>
  </si>
  <si>
    <t>Pratima Khadka</t>
  </si>
  <si>
    <t>Changunaryan Municipality Ward 8</t>
  </si>
  <si>
    <t>Nepal-FSCN-CC-Changunarayan-1</t>
  </si>
  <si>
    <t>Heavy Rainfall</t>
  </si>
  <si>
    <t>Desertification</t>
  </si>
  <si>
    <t>Accessibility to input</t>
  </si>
  <si>
    <t>Should be made accessible to appropriate needy person</t>
  </si>
  <si>
    <t>CC2731</t>
  </si>
  <si>
    <t>http://www.surveygizmo.com/s3/survey/4563835/2VK5FPR097J3PKVT37FH6KSA5OTKEK?snc=1562137802_5d1c54ca693c53.79180180&amp;sg_navigate=start&amp;_iseditlink=true</t>
  </si>
  <si>
    <t>05/15/2019</t>
  </si>
  <si>
    <t>Nepal-FSCN-CC-Changunarayan-2</t>
  </si>
  <si>
    <t>Hurricanes</t>
  </si>
  <si>
    <t>Political Unrest</t>
  </si>
  <si>
    <t>CC2732</t>
  </si>
  <si>
    <t>http://www.surveygizmo.com/s3/survey/4563835/2VK5FPR097J3PKVT37FH6KSA5OTKEK?snc=1562137804_5d1c54cca15886.00601387&amp;sg_navigate=start&amp;_iseditlink=true</t>
  </si>
  <si>
    <t>04/26/2019</t>
  </si>
  <si>
    <t>Nepal-FSCN-CC-Changunarayan-3</t>
  </si>
  <si>
    <t>Migration</t>
  </si>
  <si>
    <t>Pre information should be provided about DRR program  through messaging%2C email or letters</t>
  </si>
  <si>
    <t>Time problem</t>
  </si>
  <si>
    <t>Management of proper time</t>
  </si>
  <si>
    <t>CC2733</t>
  </si>
  <si>
    <t>http://www.surveygizmo.com/s3/survey/4563835/2VK5FPR097J3PKVT37FH6KSA5OTKEK?snc=1562137806_5d1c54cee40604.15379117&amp;sg_navigate=start&amp;_iseditlink=true</t>
  </si>
  <si>
    <t>05/13/2019</t>
  </si>
  <si>
    <t>Nepal-FSCN-CC-Changunarayan-4</t>
  </si>
  <si>
    <t>Management of providing DRR based education and trainings</t>
  </si>
  <si>
    <t>CC2734</t>
  </si>
  <si>
    <t>http://www.surveygizmo.com/s3/survey/4563835/2VK5FPR097J3PKVT37FH6KSA5OTKEK?snc=1562137809_5d1c54d1227f61.78093339&amp;sg_navigate=start&amp;_iseditlink=true</t>
  </si>
  <si>
    <t>Nepal-FSCN-CC-Changunarayan-5</t>
  </si>
  <si>
    <t>Psychological problems</t>
  </si>
  <si>
    <t>Unaware about DRR program</t>
  </si>
  <si>
    <t>Pre information should be provided about DRR   and its related program</t>
  </si>
  <si>
    <t>CC2735</t>
  </si>
  <si>
    <t>http://www.surveygizmo.com/s3/survey/4563835/2VK5FPR097J3PKVT37FH6KSA5OTKEK?snc=1564029556_5d393274855742.25099151&amp;sg_navigate=start&amp;_iseditlink=true</t>
  </si>
  <si>
    <t>05/31/2019</t>
  </si>
  <si>
    <t>Nepal-FIRDO-CC-Gandaki Ward 2-5</t>
  </si>
  <si>
    <t>None</t>
  </si>
  <si>
    <t>Irrigation Systems</t>
  </si>
  <si>
    <t>No presence</t>
  </si>
  <si>
    <t>Interactions</t>
  </si>
  <si>
    <t>Information for all</t>
  </si>
  <si>
    <t>To be informed</t>
  </si>
  <si>
    <t>Timely conduction of meetings.</t>
  </si>
  <si>
    <t>CC2910</t>
  </si>
  <si>
    <t>http://www.surveygizmo.com/s3/survey/4563835/2VK5FPR097J3PKVT37FH6KSA5OTKEK?snc=1564572996_5d417d4475da70.88799282&amp;sg_navigate=start&amp;_iseditlink=true</t>
  </si>
  <si>
    <t>Urmila Chaudhary/Shree Kant Choudhary</t>
  </si>
  <si>
    <t>Triyuga Municipality Ward 11</t>
  </si>
  <si>
    <t>Nepal-NP-CC-Triyuga Ward 11-1</t>
  </si>
  <si>
    <t>No information about time to the community.</t>
  </si>
  <si>
    <t>To give prior information.</t>
  </si>
  <si>
    <t>Investments only on infrastructures.</t>
  </si>
  <si>
    <t>Skilled work plan.</t>
  </si>
  <si>
    <t>Concrete plan.</t>
  </si>
  <si>
    <t>Selection  of plans in local levels.</t>
  </si>
  <si>
    <t>CC2969</t>
  </si>
  <si>
    <t>http://www.surveygizmo.com/s3/survey/4563835/2VK5FPR097J3PKVT37FH6KSA5OTKEK?snc=1564573001_5d417d492043c4.58560985&amp;sg_navigate=start&amp;_iseditlink=true</t>
  </si>
  <si>
    <t>Urmila Chaudhary/Shreekant Chaudhary</t>
  </si>
  <si>
    <t>Nepal-NP-CC-Triyuga ward 11-2</t>
  </si>
  <si>
    <t>Lack of awareness.</t>
  </si>
  <si>
    <t xml:space="preserve">Gathering of farmers during off time. </t>
  </si>
  <si>
    <t xml:space="preserve">Information regarding budget. </t>
  </si>
  <si>
    <t xml:space="preserve">Discussions required. </t>
  </si>
  <si>
    <t>No prioritization of problems.</t>
  </si>
  <si>
    <t xml:space="preserve">Prioritization of community participation. </t>
  </si>
  <si>
    <t>CC2970</t>
  </si>
  <si>
    <t>http://www.surveygizmo.com/s3/survey/4563835/2VK5FPR097J3PKVT37FH6KSA5OTKEK?snc=1564573005_5d417d4dbf54a0.68248125&amp;sg_navigate=start&amp;_iseditlink=true</t>
  </si>
  <si>
    <t>Urmila Chaudhary/Shree kant Chaudhary</t>
  </si>
  <si>
    <t>Nepal-NP-CC-Triyuga ward11-3</t>
  </si>
  <si>
    <t xml:space="preserve">Lack of information regarding planning to the community. </t>
  </si>
  <si>
    <t>Investment in big scale planning.</t>
  </si>
  <si>
    <t>Planning of livelihood.</t>
  </si>
  <si>
    <t xml:space="preserve">Leadership. </t>
  </si>
  <si>
    <t>Selection of plan from tole/community.</t>
  </si>
  <si>
    <t>CC2971</t>
  </si>
  <si>
    <t>http://www.surveygizmo.com/s3/survey/4563835/2VK5FPR097J3PKVT37FH6KSA5OTKEK?snc=1564573010_5d417d5245e2c2.76316608&amp;sg_navigate=start&amp;_iseditlink=true</t>
  </si>
  <si>
    <t>Urmila Chaudhary/Shree Kant Chaudhary</t>
  </si>
  <si>
    <t>Nepal-NP-CC-Triyuga ward 11-4</t>
  </si>
  <si>
    <t>Selection of farming and planning</t>
  </si>
  <si>
    <t>Gathering during the leisure time.</t>
  </si>
  <si>
    <t>Big scale planning</t>
  </si>
  <si>
    <t>selection of the plan in respect of the victim of the disaster.</t>
  </si>
  <si>
    <t>Leadership in favor of  elite groups.</t>
  </si>
  <si>
    <t>Selection of the participants through inclusion.</t>
  </si>
  <si>
    <t>CC2972</t>
  </si>
  <si>
    <t>http://www.surveygizmo.com/s3/survey/4563835/2VK5FPR097J3PKVT37FH6KSA5OTKEK?snc=1564573014_5d417d5643bdc6.90281796&amp;sg_navigate=start&amp;_iseditlink=true</t>
  </si>
  <si>
    <t>Nepal-NP-CC-Triyuga Ward 11-5</t>
  </si>
  <si>
    <t>Children were unaware of the local level services.</t>
  </si>
  <si>
    <t>No information regarding the schools.</t>
  </si>
  <si>
    <t>Employment</t>
  </si>
  <si>
    <t>Lack of budget</t>
  </si>
  <si>
    <t>Budget to be provided to the community</t>
  </si>
  <si>
    <t>CC2973</t>
  </si>
  <si>
    <t>Count of FGDs in Community Consultations</t>
  </si>
  <si>
    <t>Focused Groups</t>
  </si>
  <si>
    <t>Risk Area or Community / FocusedGroup</t>
  </si>
  <si>
    <t>All</t>
  </si>
  <si>
    <t>Count of FGD</t>
  </si>
  <si>
    <t>Number of Records</t>
  </si>
  <si>
    <t>GRAND TOTAL</t>
  </si>
  <si>
    <t>Blanks</t>
  </si>
  <si>
    <t>Total of Blanks and Errors</t>
  </si>
  <si>
    <t>Total All</t>
  </si>
  <si>
    <t>SN</t>
  </si>
  <si>
    <t>Community</t>
  </si>
  <si>
    <t>Municipality-Ward</t>
  </si>
  <si>
    <t>Province</t>
  </si>
  <si>
    <t>Geographic Region</t>
  </si>
  <si>
    <t>Existing Hazard</t>
  </si>
  <si>
    <t>Level of DRR intervention</t>
  </si>
  <si>
    <t>No.</t>
  </si>
  <si>
    <t>Children and Youth</t>
  </si>
  <si>
    <t>Seniors</t>
  </si>
  <si>
    <t>No. Participants</t>
  </si>
  <si>
    <t>No. Groups</t>
  </si>
  <si>
    <t xml:space="preserve">Teltele Fant + </t>
  </si>
  <si>
    <t>21+24+9+13+16</t>
  </si>
  <si>
    <t>Sharanapara +</t>
  </si>
  <si>
    <t>Kamal-1</t>
  </si>
  <si>
    <t>Terai</t>
  </si>
  <si>
    <t>Fire/Flood</t>
  </si>
  <si>
    <t>Minimum</t>
  </si>
  <si>
    <t xml:space="preserve">Chappan + </t>
  </si>
  <si>
    <t>20+27+11</t>
  </si>
  <si>
    <t>Kharikhola +</t>
  </si>
  <si>
    <t>Khumbu Pas. Lhamo-1</t>
  </si>
  <si>
    <t>Himal</t>
  </si>
  <si>
    <t>Landslide</t>
  </si>
  <si>
    <t>Lagenkhel +</t>
  </si>
  <si>
    <t>12+10</t>
  </si>
  <si>
    <t>Teltele Fant +</t>
  </si>
  <si>
    <t>Udaypurgadi-5</t>
  </si>
  <si>
    <t>Mountain</t>
  </si>
  <si>
    <t>Fire/Fv lood</t>
  </si>
  <si>
    <t xml:space="preserve">Pariyartol + </t>
  </si>
  <si>
    <t>18+13</t>
  </si>
  <si>
    <t>Chappan +</t>
  </si>
  <si>
    <t>Triyuga-11</t>
  </si>
  <si>
    <t>Moderate</t>
  </si>
  <si>
    <t xml:space="preserve">Imakhel + </t>
  </si>
  <si>
    <t>34 +10</t>
  </si>
  <si>
    <t>Kalinchok +</t>
  </si>
  <si>
    <t>Kalinchok-1</t>
  </si>
  <si>
    <t>Bagmati</t>
  </si>
  <si>
    <t xml:space="preserve">Gajedanda + </t>
  </si>
  <si>
    <t>21+21</t>
  </si>
  <si>
    <t>Lalitpur-12</t>
  </si>
  <si>
    <t>Good</t>
  </si>
  <si>
    <t>Mohandanda +</t>
  </si>
  <si>
    <t>31+26</t>
  </si>
  <si>
    <t>Changunarayan-8</t>
  </si>
  <si>
    <t xml:space="preserve">Tanlichok </t>
  </si>
  <si>
    <t>Imakhel +</t>
  </si>
  <si>
    <t>Chandragiri-3</t>
  </si>
  <si>
    <t xml:space="preserve">Ghursa </t>
  </si>
  <si>
    <t>29 +23</t>
  </si>
  <si>
    <t>Gajedanda +</t>
  </si>
  <si>
    <t>Vyas-1</t>
  </si>
  <si>
    <t>Gandaki</t>
  </si>
  <si>
    <t>Flood/slide</t>
  </si>
  <si>
    <t>Ghatgaun</t>
  </si>
  <si>
    <t>Galyang-5</t>
  </si>
  <si>
    <t>Flood/ Landslide</t>
  </si>
  <si>
    <t xml:space="preserve">Total number of focus group discussion </t>
  </si>
  <si>
    <t>Tanlichok</t>
  </si>
  <si>
    <t>Gandaki-2</t>
  </si>
  <si>
    <t>Total number of participants</t>
  </si>
  <si>
    <t>Ghursa</t>
  </si>
  <si>
    <t>Birendranagar-10</t>
  </si>
  <si>
    <t>Karnali</t>
  </si>
  <si>
    <t>Chaukune-10</t>
  </si>
  <si>
    <t>Bistabada</t>
  </si>
  <si>
    <t>Sinja-2</t>
  </si>
  <si>
    <t>Talium</t>
  </si>
  <si>
    <t>Chabdannath-9</t>
  </si>
  <si>
    <t>Count of Focused Groups in Community Consulotations</t>
  </si>
  <si>
    <t>Ranking Absolute Count</t>
  </si>
  <si>
    <t>Relative Rank based upon highest score for each group</t>
  </si>
  <si>
    <t>Threat 1</t>
  </si>
  <si>
    <t>Threat 2</t>
  </si>
  <si>
    <t>Threat 3</t>
  </si>
  <si>
    <t>Ranked Threats</t>
  </si>
  <si>
    <t>Threats /FocusedGroup</t>
  </si>
  <si>
    <t>All Weighted</t>
  </si>
  <si>
    <t>Number of FDG</t>
  </si>
  <si>
    <t xml:space="preserve">Why does the count here in B43 and H43 not match? Shouldn't these numbers be equal to the number of focus groups? </t>
  </si>
  <si>
    <t>Higest Score</t>
  </si>
  <si>
    <t>No Data</t>
  </si>
  <si>
    <t>Top 4 Consequences of  Major Threats (Threats #1)</t>
  </si>
  <si>
    <t>1st</t>
  </si>
  <si>
    <t>2nd</t>
  </si>
  <si>
    <t>3rd</t>
  </si>
  <si>
    <t>4th</t>
  </si>
  <si>
    <t>Weighted Ranked Threats</t>
  </si>
  <si>
    <t xml:space="preserve">Environmental </t>
  </si>
  <si>
    <t>Infrastructure</t>
  </si>
  <si>
    <t>Legal</t>
  </si>
  <si>
    <t>Natural</t>
  </si>
  <si>
    <t>Natural Common</t>
  </si>
  <si>
    <t>Social</t>
  </si>
  <si>
    <t>Total</t>
  </si>
  <si>
    <t>Highest Score</t>
  </si>
  <si>
    <t>WEIGHTED RANKED THREATS</t>
  </si>
  <si>
    <t>RELATIVE RANKED THREATS</t>
  </si>
  <si>
    <t>Absolute Count (Relative  Percentage) of Ranked Threats</t>
  </si>
  <si>
    <t>Threats</t>
  </si>
  <si>
    <t>[Ranked Threats Count] Sum of Weighted Count  (Relative  Percentage)</t>
  </si>
  <si>
    <t>All Social Groups</t>
  </si>
  <si>
    <t>Grouped Threats (Sum)</t>
  </si>
  <si>
    <t>Individual Threats (Sum)</t>
  </si>
  <si>
    <t xml:space="preserve">Empty </t>
  </si>
  <si>
    <t>Count</t>
  </si>
  <si>
    <t>Threat</t>
  </si>
  <si>
    <t>Social Groups</t>
  </si>
  <si>
    <t>Threats (FGDs Count)</t>
  </si>
  <si>
    <t>Row Labels</t>
  </si>
  <si>
    <t>Sum of Women (Weighted Count)</t>
  </si>
  <si>
    <t>Sum of WC_Elderly (Weighted Count)</t>
  </si>
  <si>
    <t>Sum of WC_Children &amp; Youth (Weighted Count)</t>
  </si>
  <si>
    <t>Sum of WC_Men (Weighted Count)</t>
  </si>
  <si>
    <t>Sum of WC_Persons with disability (Weighted Count)</t>
  </si>
  <si>
    <t>Sum of All (Weighted Count)</t>
  </si>
  <si>
    <t>Sum of Women (Relative Percent)</t>
  </si>
  <si>
    <t>Sum of WC_Elderly (Relative Percent)</t>
  </si>
  <si>
    <t>Sum of WC_Children &amp; Youth (Relative Percent)</t>
  </si>
  <si>
    <t>Sum of WC_Men (Relative Percent)</t>
  </si>
  <si>
    <t>Sum of WC_Persons with disability (Relative Percent)</t>
  </si>
  <si>
    <t>Sum of All (Relative Percent)</t>
  </si>
  <si>
    <t>Grand Total</t>
  </si>
  <si>
    <t>Category</t>
  </si>
  <si>
    <t>Women (Weighted Count)</t>
  </si>
  <si>
    <t>WC_Elderly (Weighted Count)</t>
  </si>
  <si>
    <t>WC_Children &amp; Youth (Weighted Count)</t>
  </si>
  <si>
    <t>WC_Men (Weighted Count)</t>
  </si>
  <si>
    <t>WC_Persons with disability (Weighted Count)</t>
  </si>
  <si>
    <t>All (Weighted Count)</t>
  </si>
  <si>
    <t>Women (Relative Percent)</t>
  </si>
  <si>
    <t>WC_Elderly (Relative Percent)</t>
  </si>
  <si>
    <t>WC_Children &amp; Youth (Relative Percent)</t>
  </si>
  <si>
    <t>WC_Men (Relative Percent)</t>
  </si>
  <si>
    <t>WC_Persons with disability (Relative Percent)</t>
  </si>
  <si>
    <t>All (Relative Percent)</t>
  </si>
  <si>
    <t>SN1</t>
  </si>
  <si>
    <t>Rermarks</t>
  </si>
  <si>
    <t>Climate Change and temperture rise could be treated as one</t>
  </si>
  <si>
    <t xml:space="preserve">Temperature rise and Climate Change could be treated as one </t>
  </si>
  <si>
    <t xml:space="preserve">Floods and River Swelling could be treated as one </t>
  </si>
  <si>
    <t>Hailstorm</t>
  </si>
  <si>
    <t>River Swellig and Floods could be treated as one</t>
  </si>
  <si>
    <t>Nsame</t>
  </si>
  <si>
    <t>Chandannath Municipality Ward 9</t>
  </si>
  <si>
    <t>Kalinchok Rural Municipality Ward 1</t>
  </si>
  <si>
    <t>Count of Focused Groups in Community Consultations</t>
  </si>
  <si>
    <t>Ranked Consequences for Threat#1</t>
  </si>
  <si>
    <t>Consequences  for Threat#1</t>
  </si>
  <si>
    <t>Consequences (threat1) / FocusedGroup</t>
  </si>
  <si>
    <t>More Severe Disasters</t>
  </si>
  <si>
    <t>Socio-political effects</t>
  </si>
  <si>
    <t>Name</t>
  </si>
  <si>
    <t>nan</t>
  </si>
  <si>
    <t xml:space="preserve">                              </t>
  </si>
  <si>
    <t>a</t>
  </si>
  <si>
    <t>b</t>
  </si>
  <si>
    <t>c</t>
  </si>
  <si>
    <t xml:space="preserve">            </t>
  </si>
  <si>
    <t>Participants</t>
  </si>
  <si>
    <t>14-17</t>
  </si>
  <si>
    <t>18-24</t>
  </si>
  <si>
    <t>25-34</t>
  </si>
  <si>
    <t>35-44</t>
  </si>
  <si>
    <t>45-64</t>
  </si>
  <si>
    <t>65 plus</t>
  </si>
  <si>
    <t>Total Participants</t>
  </si>
  <si>
    <t>Groups</t>
  </si>
  <si>
    <t>Above 25</t>
  </si>
  <si>
    <t>Below 25</t>
  </si>
  <si>
    <t>Normalization</t>
  </si>
  <si>
    <t>Count of Unique Hazard Names</t>
  </si>
  <si>
    <t>Alcoholism,Climate Change,Deforestation,Disease/Epidemics,Drought,Early marriage,Earthquakes,Fire,Floods,Food Insecurity,Lack of Access to Basic Services,Lack of Access to Water,Landslides,Migration,Pollution,River swelling,Road Accidents,Storms,Stray Animals,Tornado,Traffic Congestion,Violence,Wildlife Attacks,</t>
  </si>
  <si>
    <t>Alcoholism,Crop Damage,Drought,Earthquakes,Fire,Floods,Hail,Hurricanes,Lack of Access to Water,Landslides,Road Accidents,Storms,Unemployment,Wildlife Attacks,</t>
  </si>
  <si>
    <t>Disease/Epidemics,Drought,Drug Addiction,Earthquakes,Fire,Floods,Hail,High Cost of Living,Lack of Access to Basic Services,Lack of Access to Water,Landslides,Poverty,Road Accidents,Unemployment,Violence,</t>
  </si>
  <si>
    <t>Alcoholism,Child Abuse and Exploitation,Disease/Epidemics,Drought,Earthquakes,Fire,Floods,Heavy Rainfall,High Cost of Living,Lack of Access to Water,Lack of Preparedness,Landslides,Road Accidents,Storms,Traffic Congestion,Unemployment,Wildlife Attacks,</t>
  </si>
  <si>
    <t>Disease/Epidemics,Earthquakes,Floods,Lack of Access to Basic Services,Lack of Access to Water,Reduction In Irrigation,Road Accidents,Temperature Rise,Unemployment,Violence,Wildlife Attacks,</t>
  </si>
  <si>
    <t>FGD Group</t>
  </si>
  <si>
    <t>All Hazards/Threats/Risk</t>
  </si>
  <si>
    <t>Unique Hazards/Threats/Risk</t>
  </si>
  <si>
    <t>Common Hazards</t>
  </si>
  <si>
    <t>Count (All)</t>
  </si>
  <si>
    <t>Is Common</t>
  </si>
  <si>
    <t>Count (Unique)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</si>
</sst>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4" x14ac:knownFonts="1">
    <font>
      <sz val="11"/>
      <color theme="1"/>
      <name val="Calibri"/>
      <family val="2"/>
      <scheme val="minor"/>
    </font>
    <font>
      <b/>
      <sz val="11"/>
      <color rgb="FFFA7D00"/>
      <name val="Calibri"/>
      <family val="2"/>
      <scheme val="minor"/>
    </font>
    <font>
      <sz val="11"/>
      <color theme="0"/>
      <name val="Calibri"/>
      <family val="2"/>
      <scheme val="minor"/>
    </font>
    <font>
      <sz val="11"/>
      <color rgb="FF454545"/>
      <name val="Courier New"/>
      <family val="3"/>
    </font>
    <font>
      <sz val="11"/>
      <color theme="1"/>
      <name val="Calibri"/>
      <family val="2"/>
      <scheme val="minor"/>
    </font>
    <font>
      <sz val="11"/>
      <color rgb="FF333333"/>
      <name val="Arial"/>
      <family val="2"/>
    </font>
    <font>
      <sz val="11"/>
      <color rgb="FFFF0000"/>
      <name val="Calibri"/>
      <family val="2"/>
      <scheme val="minor"/>
    </font>
    <font>
      <b/>
      <sz val="11"/>
      <color theme="1"/>
      <name val="Calibri"/>
      <family val="2"/>
      <scheme val="minor"/>
    </font>
    <font>
      <sz val="10"/>
      <color theme="1"/>
      <name val="Arial Narrow"/>
      <family val="2"/>
    </font>
    <font>
      <b/>
      <sz val="10"/>
      <color rgb="FF0D0D0D"/>
      <name val="Arial Narrow"/>
      <family val="2"/>
    </font>
    <font>
      <b/>
      <sz val="10"/>
      <color rgb="FF000000"/>
      <name val="Arial Narrow"/>
      <family val="2"/>
    </font>
    <font>
      <sz val="10"/>
      <color rgb="FF0D0D0D"/>
      <name val="Arial Narrow"/>
      <family val="2"/>
    </font>
    <font>
      <sz val="10"/>
      <color rgb="FF000000"/>
      <name val="Arial Narrow"/>
      <family val="2"/>
    </font>
    <font>
      <sz val="11"/>
      <name val="Calibri"/>
      <family val="2"/>
      <scheme val="minor"/>
    </font>
  </fonts>
  <fills count="15">
    <fill>
      <patternFill patternType="none"/>
    </fill>
    <fill>
      <patternFill patternType="gray125"/>
    </fill>
    <fill>
      <patternFill patternType="solid">
        <fgColor rgb="FFF2F2F2"/>
      </patternFill>
    </fill>
    <fill>
      <patternFill patternType="solid">
        <fgColor theme="1"/>
        <bgColor indexed="64"/>
      </patternFill>
    </fill>
    <fill>
      <patternFill patternType="solid">
        <fgColor theme="6" tint="0.39997558519241921"/>
        <bgColor indexed="64"/>
      </patternFill>
    </fill>
    <fill>
      <patternFill patternType="solid">
        <fgColor theme="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patternFill>
    </fill>
    <fill>
      <patternFill patternType="solid">
        <fgColor rgb="FFD9D9D9"/>
        <bgColor indexed="64"/>
      </patternFill>
    </fill>
    <fill>
      <patternFill patternType="solid">
        <fgColor rgb="FF92D050"/>
        <bgColor indexed="64"/>
      </patternFill>
    </fill>
    <fill>
      <patternFill patternType="solid">
        <fgColor rgb="FFFF0000"/>
        <bgColor indexed="64"/>
      </patternFill>
    </fill>
    <fill>
      <patternFill patternType="solid">
        <fgColor rgb="FFFFFF00"/>
        <bgColor theme="9" tint="0.79998168889431442"/>
      </patternFill>
    </fill>
    <fill>
      <patternFill patternType="solid">
        <fgColor theme="9" tint="0.39997558519241921"/>
        <bgColor indexed="64"/>
      </patternFill>
    </fill>
    <fill>
      <patternFill patternType="solid">
        <fgColor theme="0" tint="-0.249977111117893"/>
        <bgColor indexed="64"/>
      </patternFill>
    </fill>
  </fills>
  <borders count="76">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dashed">
        <color auto="1"/>
      </right>
      <top style="thin">
        <color auto="1"/>
      </top>
      <bottom style="dashed">
        <color auto="1"/>
      </bottom>
      <diagonal/>
    </border>
    <border>
      <left style="dashed">
        <color auto="1"/>
      </left>
      <right style="dashed">
        <color auto="1"/>
      </right>
      <top style="thin">
        <color auto="1"/>
      </top>
      <bottom style="dashed">
        <color auto="1"/>
      </bottom>
      <diagonal/>
    </border>
    <border>
      <left style="dashed">
        <color auto="1"/>
      </left>
      <right style="thick">
        <color auto="1"/>
      </right>
      <top style="thin">
        <color auto="1"/>
      </top>
      <bottom style="dashed">
        <color auto="1"/>
      </bottom>
      <diagonal/>
    </border>
    <border>
      <left style="thick">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thick">
        <color auto="1"/>
      </right>
      <top style="dashed">
        <color auto="1"/>
      </top>
      <bottom style="dashed">
        <color auto="1"/>
      </bottom>
      <diagonal/>
    </border>
    <border>
      <left style="thick">
        <color auto="1"/>
      </left>
      <right style="dashed">
        <color auto="1"/>
      </right>
      <top style="dashed">
        <color auto="1"/>
      </top>
      <bottom style="thick">
        <color auto="1"/>
      </bottom>
      <diagonal/>
    </border>
    <border>
      <left style="dashed">
        <color auto="1"/>
      </left>
      <right style="dashed">
        <color auto="1"/>
      </right>
      <top style="dashed">
        <color auto="1"/>
      </top>
      <bottom style="thick">
        <color auto="1"/>
      </bottom>
      <diagonal/>
    </border>
    <border>
      <left style="dashed">
        <color auto="1"/>
      </left>
      <right style="thick">
        <color auto="1"/>
      </right>
      <top style="dashed">
        <color auto="1"/>
      </top>
      <bottom style="thick">
        <color auto="1"/>
      </bottom>
      <diagonal/>
    </border>
    <border>
      <left style="thick">
        <color auto="1"/>
      </left>
      <right style="dashed">
        <color auto="1"/>
      </right>
      <top style="thin">
        <color auto="1"/>
      </top>
      <bottom style="thick">
        <color auto="1"/>
      </bottom>
      <diagonal/>
    </border>
    <border>
      <left style="dashed">
        <color auto="1"/>
      </left>
      <right style="dashed">
        <color auto="1"/>
      </right>
      <top style="thin">
        <color auto="1"/>
      </top>
      <bottom style="thick">
        <color auto="1"/>
      </bottom>
      <diagonal/>
    </border>
    <border>
      <left/>
      <right/>
      <top/>
      <bottom style="thick">
        <color auto="1"/>
      </bottom>
      <diagonal/>
    </border>
    <border>
      <left style="thick">
        <color auto="1"/>
      </left>
      <right/>
      <top style="thin">
        <color auto="1"/>
      </top>
      <bottom/>
      <diagonal/>
    </border>
    <border>
      <left/>
      <right/>
      <top style="thin">
        <color auto="1"/>
      </top>
      <bottom/>
      <diagonal/>
    </border>
    <border>
      <left/>
      <right style="thick">
        <color auto="1"/>
      </right>
      <top style="thin">
        <color auto="1"/>
      </top>
      <bottom/>
      <diagonal/>
    </border>
    <border>
      <left style="medium">
        <color indexed="64"/>
      </left>
      <right style="medium">
        <color indexed="64"/>
      </right>
      <top style="medium">
        <color indexed="64"/>
      </top>
      <bottom style="medium">
        <color indexed="64"/>
      </bottom>
      <diagonal/>
    </border>
    <border>
      <left style="thin">
        <color auto="1"/>
      </left>
      <right/>
      <top/>
      <bottom/>
      <diagonal/>
    </border>
    <border>
      <left style="dashed">
        <color auto="1"/>
      </left>
      <right style="thick">
        <color auto="1"/>
      </right>
      <top style="dashed">
        <color auto="1"/>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thin">
        <color rgb="FF7F7F7F"/>
      </left>
      <right style="thin">
        <color rgb="FF7F7F7F"/>
      </right>
      <top/>
      <bottom style="thin">
        <color rgb="FF7F7F7F"/>
      </bottom>
      <diagonal/>
    </border>
    <border>
      <left/>
      <right/>
      <top style="thin">
        <color theme="9" tint="0.39997558519241921"/>
      </top>
      <bottom style="thin">
        <color theme="4" tint="0.39997558519241921"/>
      </bottom>
      <diagonal/>
    </border>
    <border>
      <left style="thin">
        <color rgb="FF7F7F7F"/>
      </left>
      <right style="thin">
        <color rgb="FF7F7F7F"/>
      </right>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thick">
        <color auto="1"/>
      </right>
      <top style="thick">
        <color auto="1"/>
      </top>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ck">
        <color auto="1"/>
      </left>
      <right style="thick">
        <color auto="1"/>
      </right>
      <top/>
      <bottom style="thick">
        <color auto="1"/>
      </bottom>
      <diagonal/>
    </border>
    <border>
      <left style="thick">
        <color auto="1"/>
      </left>
      <right style="dashed">
        <color auto="1"/>
      </right>
      <top/>
      <bottom style="dashed">
        <color auto="1"/>
      </bottom>
      <diagonal/>
    </border>
    <border>
      <left style="dashed">
        <color auto="1"/>
      </left>
      <right style="dashed">
        <color auto="1"/>
      </right>
      <top/>
      <bottom style="dashed">
        <color auto="1"/>
      </bottom>
      <diagonal/>
    </border>
    <border>
      <left style="dashed">
        <color auto="1"/>
      </left>
      <right style="thick">
        <color auto="1"/>
      </right>
      <top/>
      <bottom style="dashed">
        <color auto="1"/>
      </bottom>
      <diagonal/>
    </border>
    <border>
      <left style="dashed">
        <color auto="1"/>
      </left>
      <right style="thick">
        <color auto="1"/>
      </right>
      <top/>
      <bottom style="thick">
        <color auto="1"/>
      </bottom>
      <diagonal/>
    </border>
    <border>
      <left style="thick">
        <color auto="1"/>
      </left>
      <right style="thick">
        <color auto="1"/>
      </right>
      <top/>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auto="1"/>
      </right>
      <top style="medium">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medium">
        <color auto="1"/>
      </bottom>
      <diagonal/>
    </border>
  </borders>
  <cellStyleXfs count="5">
    <xf numFmtId="0" fontId="0" fillId="0" borderId="0"/>
    <xf numFmtId="0" fontId="1" fillId="2" borderId="1" applyNumberFormat="0" applyAlignment="0" applyProtection="0"/>
    <xf numFmtId="9" fontId="4" fillId="0" borderId="0" applyFont="0" applyFill="0" applyBorder="0" applyAlignment="0" applyProtection="0"/>
    <xf numFmtId="0" fontId="6" fillId="0" borderId="0" applyNumberFormat="0" applyFill="0" applyBorder="0" applyAlignment="0" applyProtection="0"/>
    <xf numFmtId="0" fontId="2" fillId="8" borderId="0" applyNumberFormat="0" applyBorder="0" applyAlignment="0" applyProtection="0"/>
  </cellStyleXfs>
  <cellXfs count="224">
    <xf numFmtId="0" fontId="0" fillId="0" borderId="0" xfId="0"/>
    <xf numFmtId="14" fontId="0" fillId="0" borderId="0" xfId="0" applyNumberFormat="1"/>
    <xf numFmtId="0" fontId="3" fillId="0" borderId="0" xfId="0" applyFont="1"/>
    <xf numFmtId="0" fontId="0" fillId="0" borderId="0" xfId="0" applyBorder="1"/>
    <xf numFmtId="0" fontId="0" fillId="0" borderId="0" xfId="0" applyAlignment="1">
      <alignment wrapText="1"/>
    </xf>
    <xf numFmtId="0" fontId="0" fillId="0" borderId="2"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2" xfId="0" applyFill="1" applyBorder="1"/>
    <xf numFmtId="0" fontId="0" fillId="0" borderId="13" xfId="0" applyFill="1" applyBorder="1"/>
    <xf numFmtId="0" fontId="0" fillId="0" borderId="14" xfId="0" applyFill="1" applyBorder="1"/>
    <xf numFmtId="0" fontId="0" fillId="0" borderId="15" xfId="0" applyFill="1" applyBorder="1"/>
    <xf numFmtId="0" fontId="0" fillId="0" borderId="16" xfId="0" applyFill="1" applyBorder="1"/>
    <xf numFmtId="0" fontId="0" fillId="0" borderId="17" xfId="0" applyFill="1" applyBorder="1"/>
    <xf numFmtId="0" fontId="0" fillId="0" borderId="18" xfId="0" applyFill="1" applyBorder="1"/>
    <xf numFmtId="0" fontId="0" fillId="0" borderId="19" xfId="0" applyFill="1" applyBorder="1"/>
    <xf numFmtId="0" fontId="0" fillId="0" borderId="20" xfId="0" applyFill="1" applyBorder="1"/>
    <xf numFmtId="0" fontId="0" fillId="0" borderId="3" xfId="0" applyBorder="1" applyAlignment="1">
      <alignment horizontal="center" vertical="center" wrapText="1"/>
    </xf>
    <xf numFmtId="0" fontId="0" fillId="0" borderId="3" xfId="0" applyBorder="1"/>
    <xf numFmtId="0" fontId="0" fillId="0" borderId="21" xfId="0" applyFill="1" applyBorder="1"/>
    <xf numFmtId="0" fontId="0" fillId="0" borderId="22" xfId="0" applyFill="1" applyBorder="1"/>
    <xf numFmtId="0" fontId="1" fillId="2" borderId="1" xfId="1"/>
    <xf numFmtId="9" fontId="0" fillId="0" borderId="12" xfId="2" applyFont="1" applyFill="1" applyBorder="1"/>
    <xf numFmtId="0" fontId="0" fillId="0" borderId="0" xfId="0" applyFill="1" applyBorder="1"/>
    <xf numFmtId="9" fontId="0" fillId="0" borderId="0" xfId="2" applyFont="1" applyFill="1" applyBorder="1"/>
    <xf numFmtId="0" fontId="0" fillId="4" borderId="0" xfId="0" applyFill="1"/>
    <xf numFmtId="0" fontId="0" fillId="4" borderId="7" xfId="0" applyFill="1" applyBorder="1" applyAlignment="1">
      <alignment horizontal="center" vertical="center" wrapText="1"/>
    </xf>
    <xf numFmtId="0" fontId="0" fillId="4" borderId="2" xfId="0" applyFill="1" applyBorder="1" applyAlignment="1">
      <alignment horizontal="center" vertical="center" wrapText="1"/>
    </xf>
    <xf numFmtId="0" fontId="0" fillId="4" borderId="8" xfId="0" applyFill="1" applyBorder="1" applyAlignment="1">
      <alignment horizontal="center" vertical="center" wrapText="1"/>
    </xf>
    <xf numFmtId="0" fontId="2" fillId="3" borderId="0" xfId="0" applyFont="1" applyFill="1" applyBorder="1" applyAlignment="1">
      <alignment horizontal="center"/>
    </xf>
    <xf numFmtId="0" fontId="0" fillId="0" borderId="0" xfId="0" applyFill="1" applyBorder="1" applyAlignment="1">
      <alignment horizontal="center"/>
    </xf>
    <xf numFmtId="0" fontId="0" fillId="0" borderId="0" xfId="0" applyFill="1" applyBorder="1" applyAlignment="1">
      <alignment horizontal="center" vertical="center" wrapText="1"/>
    </xf>
    <xf numFmtId="0" fontId="0" fillId="7" borderId="0" xfId="0" applyFill="1" applyBorder="1"/>
    <xf numFmtId="0" fontId="0" fillId="7" borderId="24" xfId="0" applyFill="1" applyBorder="1" applyAlignment="1">
      <alignment horizontal="center" vertical="center" wrapText="1"/>
    </xf>
    <xf numFmtId="0" fontId="0" fillId="7" borderId="25" xfId="0" applyFill="1" applyBorder="1" applyAlignment="1">
      <alignment horizontal="center" vertical="center" wrapText="1"/>
    </xf>
    <xf numFmtId="0" fontId="0" fillId="7" borderId="26" xfId="0" applyFill="1" applyBorder="1" applyAlignment="1">
      <alignment horizontal="center" vertical="center" wrapText="1"/>
    </xf>
    <xf numFmtId="0" fontId="0" fillId="7" borderId="0"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7" xfId="0" applyFill="1" applyBorder="1" applyAlignment="1">
      <alignment horizontal="center" vertical="center" wrapText="1"/>
    </xf>
    <xf numFmtId="0" fontId="0" fillId="6" borderId="0" xfId="0" applyFill="1"/>
    <xf numFmtId="0" fontId="1" fillId="6" borderId="1" xfId="1" applyFill="1"/>
    <xf numFmtId="0" fontId="0" fillId="4" borderId="28" xfId="0" applyFill="1" applyBorder="1" applyAlignment="1">
      <alignment horizontal="center" vertical="center" wrapText="1"/>
    </xf>
    <xf numFmtId="0" fontId="0" fillId="7" borderId="0" xfId="0" applyFill="1"/>
    <xf numFmtId="0" fontId="0" fillId="0" borderId="29" xfId="0" applyFill="1" applyBorder="1"/>
    <xf numFmtId="9" fontId="0" fillId="5" borderId="0" xfId="0" applyNumberFormat="1" applyFill="1"/>
    <xf numFmtId="49" fontId="5" fillId="0" borderId="0" xfId="0" applyNumberFormat="1" applyFont="1" applyAlignment="1">
      <alignment wrapText="1"/>
    </xf>
    <xf numFmtId="0" fontId="6" fillId="0" borderId="0" xfId="3"/>
    <xf numFmtId="0" fontId="2" fillId="8" borderId="0" xfId="4"/>
    <xf numFmtId="0" fontId="7" fillId="0" borderId="3" xfId="0" applyFont="1" applyBorder="1" applyAlignment="1">
      <alignment horizontal="center" vertical="center" wrapText="1"/>
    </xf>
    <xf numFmtId="0" fontId="8" fillId="0" borderId="31" xfId="0" applyFont="1" applyBorder="1" applyAlignment="1">
      <alignment vertical="center" wrapText="1"/>
    </xf>
    <xf numFmtId="0" fontId="7" fillId="0" borderId="31" xfId="0" applyFont="1" applyBorder="1" applyAlignment="1">
      <alignment horizontal="justify" vertical="center" wrapText="1"/>
    </xf>
    <xf numFmtId="0" fontId="0" fillId="0" borderId="32" xfId="0" applyFont="1" applyBorder="1" applyAlignment="1">
      <alignment vertical="center" wrapText="1"/>
    </xf>
    <xf numFmtId="0" fontId="0" fillId="0" borderId="31" xfId="0" applyFont="1" applyBorder="1" applyAlignment="1">
      <alignment vertical="center" wrapText="1"/>
    </xf>
    <xf numFmtId="0" fontId="0" fillId="6" borderId="31" xfId="0" applyFont="1" applyFill="1" applyBorder="1" applyAlignment="1">
      <alignment vertical="center" wrapText="1"/>
    </xf>
    <xf numFmtId="0" fontId="9" fillId="0" borderId="27" xfId="0" applyFont="1" applyBorder="1" applyAlignment="1">
      <alignment vertical="center" wrapText="1"/>
    </xf>
    <xf numFmtId="0" fontId="9" fillId="0" borderId="30" xfId="0" applyFont="1" applyBorder="1" applyAlignment="1">
      <alignment vertical="center" wrapText="1"/>
    </xf>
    <xf numFmtId="0" fontId="10" fillId="0" borderId="30" xfId="0" applyFont="1" applyBorder="1" applyAlignment="1">
      <alignment vertical="center" wrapText="1"/>
    </xf>
    <xf numFmtId="0" fontId="10" fillId="9" borderId="30" xfId="0" applyFont="1" applyFill="1" applyBorder="1" applyAlignment="1">
      <alignment vertical="center" wrapText="1"/>
    </xf>
    <xf numFmtId="0" fontId="11" fillId="0" borderId="32" xfId="0" applyFont="1" applyBorder="1" applyAlignment="1">
      <alignment vertical="center" wrapText="1"/>
    </xf>
    <xf numFmtId="0" fontId="11" fillId="0" borderId="31" xfId="0" applyFont="1" applyBorder="1" applyAlignment="1">
      <alignment vertical="center" wrapText="1"/>
    </xf>
    <xf numFmtId="0" fontId="12" fillId="0" borderId="31" xfId="0" applyFont="1" applyBorder="1" applyAlignment="1">
      <alignment vertical="center" wrapText="1"/>
    </xf>
    <xf numFmtId="0" fontId="9" fillId="9" borderId="31" xfId="0" applyFont="1" applyFill="1" applyBorder="1" applyAlignment="1">
      <alignment horizontal="center" vertical="center" wrapText="1"/>
    </xf>
    <xf numFmtId="0" fontId="10" fillId="9" borderId="31" xfId="0" applyFont="1" applyFill="1" applyBorder="1" applyAlignment="1">
      <alignment horizontal="center" vertical="center" wrapText="1"/>
    </xf>
    <xf numFmtId="0" fontId="1" fillId="6" borderId="35" xfId="1" applyFill="1" applyBorder="1"/>
    <xf numFmtId="0" fontId="1" fillId="2" borderId="35" xfId="1" applyBorder="1"/>
    <xf numFmtId="0" fontId="0" fillId="10" borderId="31" xfId="0" applyFont="1" applyFill="1" applyBorder="1" applyAlignment="1">
      <alignment vertical="center" wrapText="1"/>
    </xf>
    <xf numFmtId="0" fontId="0" fillId="11" borderId="31" xfId="0" applyFont="1" applyFill="1" applyBorder="1" applyAlignment="1">
      <alignment vertical="center" wrapText="1"/>
    </xf>
    <xf numFmtId="0" fontId="0" fillId="6" borderId="36" xfId="0" applyNumberFormat="1" applyFont="1" applyFill="1" applyBorder="1"/>
    <xf numFmtId="0" fontId="0" fillId="12" borderId="36" xfId="0" applyNumberFormat="1" applyFont="1" applyFill="1" applyBorder="1"/>
    <xf numFmtId="0" fontId="1" fillId="2" borderId="37" xfId="1" applyBorder="1"/>
    <xf numFmtId="0" fontId="0" fillId="0" borderId="38" xfId="0" applyBorder="1"/>
    <xf numFmtId="0" fontId="0" fillId="0" borderId="39" xfId="0" applyBorder="1"/>
    <xf numFmtId="0" fontId="0" fillId="0" borderId="40" xfId="0" applyBorder="1"/>
    <xf numFmtId="0" fontId="0" fillId="0" borderId="23" xfId="0" applyBorder="1"/>
    <xf numFmtId="0" fontId="0" fillId="0" borderId="41" xfId="0" applyBorder="1"/>
    <xf numFmtId="0" fontId="0" fillId="7" borderId="38" xfId="0" applyFill="1" applyBorder="1" applyAlignment="1">
      <alignment horizontal="center" vertical="center" wrapText="1"/>
    </xf>
    <xf numFmtId="0" fontId="0" fillId="7" borderId="39" xfId="0" applyFill="1" applyBorder="1" applyAlignment="1">
      <alignment horizontal="center" vertical="center" wrapText="1"/>
    </xf>
    <xf numFmtId="0" fontId="0" fillId="0" borderId="46" xfId="0" applyFill="1" applyBorder="1" applyAlignment="1">
      <alignment horizontal="center" vertical="center" wrapText="1"/>
    </xf>
    <xf numFmtId="0" fontId="0" fillId="0" borderId="47" xfId="0" applyFill="1" applyBorder="1" applyAlignment="1">
      <alignment horizontal="center" vertical="center" wrapText="1"/>
    </xf>
    <xf numFmtId="0" fontId="0" fillId="0" borderId="48" xfId="0" applyFill="1" applyBorder="1" applyAlignment="1">
      <alignment horizontal="center" vertical="center" wrapText="1"/>
    </xf>
    <xf numFmtId="9" fontId="0" fillId="0" borderId="50" xfId="0" applyNumberFormat="1" applyBorder="1"/>
    <xf numFmtId="9" fontId="0" fillId="0" borderId="51" xfId="0" applyNumberFormat="1" applyBorder="1"/>
    <xf numFmtId="9" fontId="0" fillId="0" borderId="52" xfId="0" applyNumberFormat="1" applyBorder="1"/>
    <xf numFmtId="9" fontId="0" fillId="0" borderId="15" xfId="0" applyNumberFormat="1" applyBorder="1"/>
    <xf numFmtId="9" fontId="0" fillId="0" borderId="16" xfId="0" applyNumberFormat="1" applyBorder="1"/>
    <xf numFmtId="9" fontId="0" fillId="0" borderId="18" xfId="0" applyNumberFormat="1" applyBorder="1"/>
    <xf numFmtId="9" fontId="0" fillId="0" borderId="19" xfId="0" applyNumberFormat="1" applyBorder="1"/>
    <xf numFmtId="9" fontId="0" fillId="0" borderId="53" xfId="0" applyNumberFormat="1" applyBorder="1"/>
    <xf numFmtId="0" fontId="0" fillId="0" borderId="0" xfId="0" applyAlignment="1">
      <alignment horizontal="left"/>
    </xf>
    <xf numFmtId="0" fontId="0" fillId="0" borderId="0" xfId="0" applyAlignment="1">
      <alignment horizontal="left" indent="1"/>
    </xf>
    <xf numFmtId="0" fontId="0" fillId="0" borderId="0" xfId="0" applyNumberFormat="1"/>
    <xf numFmtId="9" fontId="0" fillId="0" borderId="0" xfId="0" applyNumberFormat="1"/>
    <xf numFmtId="0" fontId="0" fillId="0" borderId="0" xfId="0" pivotButton="1" applyAlignment="1">
      <alignment wrapText="1"/>
    </xf>
    <xf numFmtId="9" fontId="0" fillId="6" borderId="0" xfId="0" applyNumberFormat="1" applyFill="1"/>
    <xf numFmtId="0" fontId="0" fillId="0" borderId="0" xfId="0" applyFill="1"/>
    <xf numFmtId="9" fontId="0" fillId="0" borderId="0" xfId="0" applyNumberFormat="1" applyFill="1"/>
    <xf numFmtId="0" fontId="2" fillId="3" borderId="38" xfId="0" applyFont="1" applyFill="1" applyBorder="1"/>
    <xf numFmtId="0" fontId="2" fillId="3" borderId="0" xfId="0" applyFont="1" applyFill="1" applyBorder="1"/>
    <xf numFmtId="0" fontId="2" fillId="3" borderId="39" xfId="0" applyFont="1" applyFill="1" applyBorder="1"/>
    <xf numFmtId="9" fontId="2" fillId="3" borderId="38" xfId="0" applyNumberFormat="1" applyFont="1" applyFill="1" applyBorder="1"/>
    <xf numFmtId="9" fontId="0" fillId="0" borderId="38" xfId="0" applyNumberFormat="1" applyBorder="1"/>
    <xf numFmtId="9" fontId="2" fillId="3" borderId="0" xfId="0" applyNumberFormat="1" applyFont="1" applyFill="1" applyBorder="1"/>
    <xf numFmtId="9" fontId="2" fillId="3" borderId="39" xfId="0" applyNumberFormat="1" applyFont="1" applyFill="1" applyBorder="1"/>
    <xf numFmtId="9" fontId="0" fillId="0" borderId="0" xfId="0" applyNumberFormat="1" applyBorder="1"/>
    <xf numFmtId="9" fontId="0" fillId="0" borderId="39" xfId="0" applyNumberFormat="1" applyBorder="1"/>
    <xf numFmtId="9" fontId="0" fillId="0" borderId="23" xfId="0" applyNumberFormat="1" applyBorder="1"/>
    <xf numFmtId="9" fontId="0" fillId="0" borderId="41" xfId="0" applyNumberFormat="1" applyBorder="1"/>
    <xf numFmtId="9" fontId="0" fillId="0" borderId="40" xfId="0" applyNumberFormat="1" applyBorder="1"/>
    <xf numFmtId="0" fontId="0" fillId="0" borderId="42" xfId="0" applyBorder="1"/>
    <xf numFmtId="0" fontId="0" fillId="0" borderId="43" xfId="0" applyBorder="1"/>
    <xf numFmtId="0" fontId="0" fillId="0" borderId="44" xfId="0" applyBorder="1"/>
    <xf numFmtId="0" fontId="2" fillId="3" borderId="45" xfId="0" applyFont="1" applyFill="1" applyBorder="1"/>
    <xf numFmtId="0" fontId="0" fillId="0" borderId="54" xfId="0" applyBorder="1"/>
    <xf numFmtId="0" fontId="2" fillId="3" borderId="54" xfId="0" applyFont="1" applyFill="1" applyBorder="1"/>
    <xf numFmtId="0" fontId="0" fillId="0" borderId="49" xfId="0" applyBorder="1"/>
    <xf numFmtId="0" fontId="13" fillId="0" borderId="0" xfId="0" applyFont="1" applyFill="1" applyBorder="1" applyAlignment="1">
      <alignment horizontal="center"/>
    </xf>
    <xf numFmtId="0" fontId="0" fillId="0" borderId="7" xfId="0" applyBorder="1" applyAlignment="1">
      <alignment vertical="center"/>
    </xf>
    <xf numFmtId="0" fontId="0" fillId="0" borderId="2" xfId="0" applyBorder="1"/>
    <xf numFmtId="0" fontId="0" fillId="0" borderId="8" xfId="0" applyBorder="1"/>
    <xf numFmtId="0" fontId="2" fillId="3" borderId="7" xfId="0" applyFont="1" applyFill="1" applyBorder="1"/>
    <xf numFmtId="9" fontId="2" fillId="3" borderId="2" xfId="0" applyNumberFormat="1" applyFont="1" applyFill="1" applyBorder="1"/>
    <xf numFmtId="9" fontId="2" fillId="3" borderId="8" xfId="0" applyNumberFormat="1" applyFont="1" applyFill="1" applyBorder="1"/>
    <xf numFmtId="0" fontId="0" fillId="0" borderId="7" xfId="0" applyBorder="1"/>
    <xf numFmtId="9" fontId="13" fillId="0" borderId="2" xfId="0" applyNumberFormat="1" applyFont="1" applyFill="1" applyBorder="1"/>
    <xf numFmtId="9" fontId="13" fillId="0" borderId="8" xfId="0" applyNumberFormat="1" applyFont="1" applyFill="1" applyBorder="1"/>
    <xf numFmtId="0" fontId="0" fillId="0" borderId="55" xfId="0" applyBorder="1"/>
    <xf numFmtId="9" fontId="13" fillId="0" borderId="56" xfId="0" applyNumberFormat="1" applyFont="1" applyFill="1" applyBorder="1"/>
    <xf numFmtId="9" fontId="13" fillId="0" borderId="57" xfId="0" applyNumberFormat="1" applyFont="1" applyFill="1" applyBorder="1"/>
    <xf numFmtId="0" fontId="7" fillId="0" borderId="0" xfId="0" applyFont="1"/>
    <xf numFmtId="0" fontId="7" fillId="0" borderId="2" xfId="0" applyFont="1" applyBorder="1"/>
    <xf numFmtId="0" fontId="0" fillId="11" borderId="3" xfId="0" applyFill="1" applyBorder="1"/>
    <xf numFmtId="0" fontId="0" fillId="0" borderId="11" xfId="0" applyFill="1" applyBorder="1" applyAlignment="1">
      <alignment horizontal="center"/>
    </xf>
    <xf numFmtId="0" fontId="0" fillId="6" borderId="0" xfId="0" applyFill="1" applyAlignment="1">
      <alignment wrapText="1"/>
    </xf>
    <xf numFmtId="0" fontId="0" fillId="14" borderId="0" xfId="0" applyFill="1" applyAlignment="1">
      <alignment wrapText="1"/>
    </xf>
    <xf numFmtId="0" fontId="6" fillId="0" borderId="54" xfId="0" applyFont="1" applyBorder="1"/>
    <xf numFmtId="0" fontId="6" fillId="0" borderId="38" xfId="0" applyFont="1" applyBorder="1"/>
    <xf numFmtId="0" fontId="6" fillId="0" borderId="0" xfId="0" applyFont="1" applyBorder="1"/>
    <xf numFmtId="0" fontId="6" fillId="0" borderId="39" xfId="0" applyFont="1" applyBorder="1"/>
    <xf numFmtId="0" fontId="6" fillId="0" borderId="0" xfId="0" applyFont="1"/>
    <xf numFmtId="9" fontId="6" fillId="0" borderId="38" xfId="0" applyNumberFormat="1" applyFont="1" applyBorder="1"/>
    <xf numFmtId="9" fontId="6" fillId="0" borderId="0" xfId="0" applyNumberFormat="1" applyFont="1" applyBorder="1"/>
    <xf numFmtId="9" fontId="6" fillId="0" borderId="39" xfId="0" applyNumberFormat="1" applyFont="1" applyBorder="1"/>
    <xf numFmtId="0" fontId="6" fillId="0" borderId="7" xfId="0" applyFont="1" applyBorder="1"/>
    <xf numFmtId="9" fontId="6" fillId="0" borderId="2" xfId="0" applyNumberFormat="1" applyFont="1" applyFill="1" applyBorder="1"/>
    <xf numFmtId="9" fontId="6" fillId="0" borderId="8" xfId="0" applyNumberFormat="1" applyFont="1" applyFill="1" applyBorder="1"/>
    <xf numFmtId="0" fontId="6" fillId="0" borderId="2" xfId="0" applyFont="1" applyBorder="1"/>
    <xf numFmtId="9" fontId="0" fillId="0" borderId="12" xfId="2" applyNumberFormat="1" applyFont="1" applyFill="1" applyBorder="1"/>
    <xf numFmtId="0" fontId="1" fillId="2" borderId="0" xfId="1" applyBorder="1"/>
    <xf numFmtId="0" fontId="0" fillId="0" borderId="0" xfId="0" pivotButton="1"/>
    <xf numFmtId="0" fontId="0" fillId="0" borderId="0" xfId="0" applyFont="1" applyAlignment="1">
      <alignment horizontal="left"/>
    </xf>
    <xf numFmtId="9" fontId="0" fillId="0" borderId="0" xfId="2" applyFont="1"/>
    <xf numFmtId="164" fontId="0" fillId="0" borderId="0" xfId="2" applyNumberFormat="1" applyFont="1"/>
    <xf numFmtId="0" fontId="0" fillId="0" borderId="0" xfId="0" applyAlignment="1">
      <alignment horizontal="center" wrapText="1"/>
    </xf>
    <xf numFmtId="0" fontId="0" fillId="0" borderId="0" xfId="0" applyAlignment="1"/>
    <xf numFmtId="0" fontId="2" fillId="3" borderId="23" xfId="0" applyFont="1"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0" fontId="9" fillId="9" borderId="34" xfId="0" applyFont="1" applyFill="1" applyBorder="1" applyAlignment="1">
      <alignment vertical="center" wrapText="1"/>
    </xf>
    <xf numFmtId="0" fontId="9" fillId="9" borderId="30" xfId="0" applyFont="1" applyFill="1" applyBorder="1" applyAlignment="1">
      <alignment vertical="center" wrapText="1"/>
    </xf>
    <xf numFmtId="0" fontId="7" fillId="0" borderId="33" xfId="0" applyFont="1" applyBorder="1" applyAlignment="1">
      <alignment horizontal="center" vertical="center" wrapText="1"/>
    </xf>
    <xf numFmtId="0" fontId="7" fillId="0" borderId="32"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30" xfId="0" applyFont="1" applyBorder="1" applyAlignment="1">
      <alignment horizontal="center" vertical="center" wrapText="1"/>
    </xf>
    <xf numFmtId="0" fontId="0" fillId="0" borderId="9" xfId="0" applyFill="1" applyBorder="1" applyAlignment="1">
      <alignment horizontal="center"/>
    </xf>
    <xf numFmtId="0" fontId="0" fillId="0" borderId="10" xfId="0" applyFill="1" applyBorder="1" applyAlignment="1">
      <alignment horizontal="center"/>
    </xf>
    <xf numFmtId="0" fontId="0" fillId="0" borderId="11" xfId="0" applyFill="1" applyBorder="1" applyAlignment="1">
      <alignment horizontal="center"/>
    </xf>
    <xf numFmtId="0" fontId="13" fillId="0" borderId="4" xfId="0" applyFont="1" applyFill="1" applyBorder="1" applyAlignment="1">
      <alignment horizontal="center"/>
    </xf>
    <xf numFmtId="0" fontId="13" fillId="0" borderId="5" xfId="0" applyFont="1" applyFill="1" applyBorder="1" applyAlignment="1">
      <alignment horizontal="center"/>
    </xf>
    <xf numFmtId="0" fontId="13" fillId="0" borderId="6" xfId="0" applyFont="1" applyFill="1" applyBorder="1" applyAlignment="1">
      <alignment horizontal="center"/>
    </xf>
    <xf numFmtId="0" fontId="2" fillId="3" borderId="0" xfId="0" applyFont="1" applyFill="1" applyAlignment="1">
      <alignment horizontal="center"/>
    </xf>
    <xf numFmtId="0" fontId="0" fillId="13" borderId="23" xfId="0" applyFill="1" applyBorder="1" applyAlignment="1">
      <alignment horizontal="center"/>
    </xf>
    <xf numFmtId="0" fontId="0" fillId="0" borderId="0" xfId="0" applyAlignment="1">
      <alignment horizontal="center"/>
    </xf>
    <xf numFmtId="0" fontId="13" fillId="0" borderId="10" xfId="0" applyFont="1" applyFill="1" applyBorder="1" applyAlignment="1">
      <alignment horizontal="center"/>
    </xf>
    <xf numFmtId="0" fontId="13" fillId="0" borderId="11" xfId="0" applyFont="1" applyFill="1" applyBorder="1" applyAlignment="1">
      <alignment horizontal="center"/>
    </xf>
    <xf numFmtId="0" fontId="0" fillId="0" borderId="9"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wrapText="1"/>
    </xf>
    <xf numFmtId="0" fontId="7" fillId="0" borderId="2" xfId="0" applyFont="1" applyBorder="1" applyAlignment="1">
      <alignment horizontal="center" vertical="center" textRotation="90"/>
    </xf>
    <xf numFmtId="0" fontId="7" fillId="0" borderId="0" xfId="0" applyFont="1" applyAlignment="1">
      <alignment horizontal="center"/>
    </xf>
    <xf numFmtId="0" fontId="7" fillId="0" borderId="2" xfId="0" applyFont="1" applyBorder="1" applyAlignment="1">
      <alignment horizontal="center"/>
    </xf>
    <xf numFmtId="0" fontId="0" fillId="0" borderId="2" xfId="0" applyBorder="1" applyAlignment="1">
      <alignment wrapText="1"/>
    </xf>
    <xf numFmtId="0" fontId="0" fillId="0" borderId="2" xfId="0" applyBorder="1" applyAlignment="1">
      <alignment horizontal="left" vertical="top" wrapText="1"/>
    </xf>
    <xf numFmtId="0" fontId="0" fillId="0" borderId="2" xfId="0" applyFont="1" applyBorder="1" applyAlignment="1">
      <alignment wrapText="1"/>
    </xf>
    <xf numFmtId="0" fontId="7" fillId="0" borderId="2" xfId="0" applyFont="1" applyBorder="1" applyAlignment="1">
      <alignment wrapText="1"/>
    </xf>
    <xf numFmtId="0" fontId="0" fillId="0" borderId="2" xfId="0" applyBorder="1" applyAlignment="1">
      <alignment horizontal="left" wrapText="1"/>
    </xf>
    <xf numFmtId="0" fontId="0" fillId="0" borderId="58" xfId="0" applyBorder="1"/>
    <xf numFmtId="0" fontId="0" fillId="0" borderId="59" xfId="0" applyBorder="1"/>
    <xf numFmtId="0" fontId="0" fillId="0" borderId="60" xfId="0" applyBorder="1"/>
    <xf numFmtId="0" fontId="0" fillId="0" borderId="61" xfId="0" applyBorder="1"/>
    <xf numFmtId="0" fontId="0" fillId="0" borderId="62" xfId="0" applyBorder="1"/>
    <xf numFmtId="0" fontId="0" fillId="0" borderId="63" xfId="0" applyBorder="1"/>
    <xf numFmtId="0" fontId="0" fillId="0" borderId="64" xfId="0" applyBorder="1"/>
    <xf numFmtId="0" fontId="0" fillId="0" borderId="65" xfId="0" applyBorder="1"/>
    <xf numFmtId="0" fontId="0" fillId="0" borderId="66" xfId="0" applyBorder="1"/>
    <xf numFmtId="0" fontId="0" fillId="0" borderId="67" xfId="0" applyFill="1" applyBorder="1"/>
    <xf numFmtId="0" fontId="0" fillId="0" borderId="68" xfId="0" applyFill="1" applyBorder="1"/>
    <xf numFmtId="0" fontId="0" fillId="0" borderId="69" xfId="0" applyFill="1" applyBorder="1"/>
    <xf numFmtId="9" fontId="0" fillId="5" borderId="59" xfId="0" applyNumberFormat="1" applyFill="1" applyBorder="1"/>
    <xf numFmtId="9" fontId="0" fillId="5" borderId="60" xfId="0" applyNumberFormat="1" applyFill="1" applyBorder="1"/>
    <xf numFmtId="9" fontId="0" fillId="5" borderId="62" xfId="0" applyNumberFormat="1" applyFill="1" applyBorder="1"/>
    <xf numFmtId="9" fontId="0" fillId="5" borderId="63" xfId="0" applyNumberFormat="1" applyFill="1" applyBorder="1"/>
    <xf numFmtId="9" fontId="6" fillId="5" borderId="62" xfId="0" applyNumberFormat="1" applyFont="1" applyFill="1" applyBorder="1"/>
    <xf numFmtId="9" fontId="0" fillId="5" borderId="65" xfId="0" applyNumberFormat="1" applyFill="1" applyBorder="1"/>
    <xf numFmtId="9" fontId="6" fillId="5" borderId="65" xfId="0" applyNumberFormat="1" applyFont="1" applyFill="1" applyBorder="1"/>
    <xf numFmtId="9" fontId="0" fillId="5" borderId="66" xfId="0" applyNumberFormat="1" applyFill="1" applyBorder="1"/>
    <xf numFmtId="0" fontId="0" fillId="0" borderId="70" xfId="0" applyBorder="1"/>
    <xf numFmtId="0" fontId="7" fillId="0" borderId="71" xfId="0" applyFont="1" applyBorder="1" applyAlignment="1">
      <alignment wrapText="1"/>
    </xf>
    <xf numFmtId="0" fontId="7" fillId="0" borderId="72" xfId="0" applyFont="1" applyBorder="1" applyAlignment="1">
      <alignment wrapText="1"/>
    </xf>
    <xf numFmtId="9" fontId="0" fillId="5" borderId="73" xfId="0" applyNumberFormat="1" applyFill="1" applyBorder="1"/>
    <xf numFmtId="9" fontId="0" fillId="5" borderId="74" xfId="0" applyNumberFormat="1" applyFill="1" applyBorder="1"/>
    <xf numFmtId="9" fontId="0" fillId="5" borderId="75" xfId="0" applyNumberFormat="1" applyFill="1" applyBorder="1"/>
    <xf numFmtId="0" fontId="7" fillId="0" borderId="67" xfId="0" applyFont="1" applyBorder="1"/>
    <xf numFmtId="0" fontId="7" fillId="0" borderId="68" xfId="0" applyFont="1" applyBorder="1"/>
    <xf numFmtId="0" fontId="7" fillId="0" borderId="69" xfId="0" applyFont="1" applyBorder="1"/>
    <xf numFmtId="9" fontId="13" fillId="5" borderId="73" xfId="0" applyNumberFormat="1" applyFont="1" applyFill="1" applyBorder="1" applyAlignment="1">
      <alignment wrapText="1"/>
    </xf>
    <xf numFmtId="9" fontId="13" fillId="5" borderId="59" xfId="0" applyNumberFormat="1" applyFont="1" applyFill="1" applyBorder="1" applyAlignment="1">
      <alignment wrapText="1"/>
    </xf>
    <xf numFmtId="9" fontId="13" fillId="5" borderId="60" xfId="0" applyNumberFormat="1" applyFont="1" applyFill="1" applyBorder="1" applyAlignment="1">
      <alignment wrapText="1"/>
    </xf>
    <xf numFmtId="9" fontId="13" fillId="5" borderId="74" xfId="0" applyNumberFormat="1" applyFont="1" applyFill="1" applyBorder="1" applyAlignment="1">
      <alignment wrapText="1"/>
    </xf>
    <xf numFmtId="9" fontId="13" fillId="5" borderId="62" xfId="0" applyNumberFormat="1" applyFont="1" applyFill="1" applyBorder="1" applyAlignment="1">
      <alignment wrapText="1"/>
    </xf>
    <xf numFmtId="9" fontId="13" fillId="5" borderId="63" xfId="0" applyNumberFormat="1" applyFont="1" applyFill="1" applyBorder="1" applyAlignment="1">
      <alignment wrapText="1"/>
    </xf>
    <xf numFmtId="9" fontId="13" fillId="5" borderId="75" xfId="0" applyNumberFormat="1" applyFont="1" applyFill="1" applyBorder="1" applyAlignment="1">
      <alignment wrapText="1"/>
    </xf>
    <xf numFmtId="9" fontId="13" fillId="5" borderId="65" xfId="0" applyNumberFormat="1" applyFont="1" applyFill="1" applyBorder="1" applyAlignment="1">
      <alignment wrapText="1"/>
    </xf>
    <xf numFmtId="9" fontId="13" fillId="5" borderId="66" xfId="0" applyNumberFormat="1" applyFont="1" applyFill="1" applyBorder="1" applyAlignment="1">
      <alignment wrapText="1"/>
    </xf>
  </cellXfs>
  <cellStyles count="5">
    <cellStyle name="Accent2" xfId="4" builtinId="33"/>
    <cellStyle name="Calculation" xfId="1" builtinId="22"/>
    <cellStyle name="Normal" xfId="0" builtinId="0"/>
    <cellStyle name="Percent" xfId="2" builtinId="5"/>
    <cellStyle name="Warning Text" xfId="3" builtinId="11"/>
  </cellStyles>
  <dxfs count="30">
    <dxf>
      <fill>
        <patternFill>
          <bgColor theme="4"/>
        </patternFill>
      </fill>
    </dxf>
    <dxf>
      <fill>
        <patternFill>
          <bgColor rgb="FF00B050"/>
        </patternFill>
      </fill>
    </dxf>
    <dxf>
      <fill>
        <patternFill>
          <bgColor rgb="FFFF0000"/>
        </patternFill>
      </fill>
    </dxf>
    <dxf>
      <fill>
        <patternFill>
          <bgColor rgb="FF00B050"/>
        </patternFill>
      </fill>
    </dxf>
    <dxf>
      <fill>
        <patternFill>
          <bgColor rgb="FFFF0000"/>
        </patternFill>
      </fill>
    </dxf>
    <dxf>
      <font>
        <strike/>
        <color rgb="FFFF0000"/>
      </font>
    </dxf>
    <dxf>
      <font>
        <color rgb="FF9C0006"/>
      </font>
      <fill>
        <patternFill>
          <bgColor rgb="FFFFC7CE"/>
        </patternFill>
      </fill>
    </dxf>
    <dxf>
      <font>
        <color rgb="FF9C0006"/>
      </font>
      <fill>
        <patternFill>
          <bgColor rgb="FFFFC7CE"/>
        </patternFill>
      </fill>
    </dxf>
    <dxf>
      <fill>
        <patternFill>
          <bgColor rgb="FF00B050"/>
        </patternFill>
      </fill>
    </dxf>
    <dxf>
      <fill>
        <patternFill>
          <bgColor rgb="FFFF0000"/>
        </patternFill>
      </fill>
    </dxf>
    <dxf>
      <fill>
        <patternFill>
          <bgColor rgb="FF00B050"/>
        </patternFill>
      </fill>
    </dxf>
    <dxf>
      <fill>
        <patternFill>
          <bgColor rgb="FFFF0000"/>
        </patternFill>
      </fill>
    </dxf>
    <dxf>
      <font>
        <strike/>
        <color rgb="FFFF0000"/>
      </font>
    </dxf>
    <dxf>
      <fill>
        <patternFill>
          <bgColor rgb="FF00B050"/>
        </patternFill>
      </fill>
    </dxf>
    <dxf>
      <fill>
        <patternFill>
          <bgColor rgb="FFFF0000"/>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alignment wrapText="1" readingOrder="0"/>
    </dxf>
    <dxf>
      <alignment wrapText="1" readingOrder="0"/>
    </dxf>
    <dxf>
      <numFmt numFmtId="19" formatCode="dd/mm/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Analysis-20200720-RS-Results-V2_kamalJhapa_remove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Analysis-20200720-RS-Results-V2_kamalJhapa_remove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3993.441851620373" createdVersion="5" refreshedVersion="5" minRefreshableVersion="3" recordCount="38">
  <cacheSource type="worksheet">
    <worksheetSource ref="A1:N39" sheet="CategorizedThreatsAnalysis" r:id="rId2"/>
  </cacheSource>
  <cacheFields count="14">
    <cacheField name="Threat" numFmtId="0">
      <sharedItems count="38">
        <s v="Alcoholism"/>
        <s v="Child Abuse and Exploitation"/>
        <s v="Climate Change"/>
        <s v="Conflict/Insecurity"/>
        <s v="Crop Damage"/>
        <s v="Deforestation"/>
        <s v="Disease/Epidemics"/>
        <s v="Drought"/>
        <s v="Drug Addiction"/>
        <s v="Early marriage"/>
        <s v="Earthquakes"/>
        <s v="Famine"/>
        <s v="Fire"/>
        <s v="Floods"/>
        <s v="Food Insecurity"/>
        <s v="Hail"/>
        <s v="Heavy Rainfall"/>
        <s v="High Cost of Living"/>
        <s v="Hurricanes"/>
        <s v="Illegal/Poor Construction"/>
        <s v="Lack of Access to Basic Services"/>
        <s v="Lack of Access to Water"/>
        <s v="Lack of Preparedness"/>
        <s v="Landslides"/>
        <s v="Migration"/>
        <s v="Pollution"/>
        <s v="Poverty"/>
        <s v="Reduction In Irrigation"/>
        <s v="River swelling"/>
        <s v="Road Accidents"/>
        <s v="Storms"/>
        <s v="Stray Animals"/>
        <s v="Temperature Rise"/>
        <s v="Tornado"/>
        <s v="Traffic Congestion"/>
        <s v="Unemployment"/>
        <s v="Violence"/>
        <s v="Wildlife Attacks"/>
      </sharedItems>
    </cacheField>
    <cacheField name="Category" numFmtId="0">
      <sharedItems count="6">
        <s v="Social"/>
        <s v="Natural"/>
        <s v="Environmental "/>
        <s v="Natural Common"/>
        <s v="Legal"/>
        <s v="Infrastructure"/>
      </sharedItems>
    </cacheField>
    <cacheField name="Women (Weighted Count)" numFmtId="0">
      <sharedItems containsSemiMixedTypes="0" containsString="0" containsNumber="1" containsInteger="1" minValue="0" maxValue="17"/>
    </cacheField>
    <cacheField name="WC_Elderly (Weighted Count)" numFmtId="0">
      <sharedItems containsSemiMixedTypes="0" containsString="0" containsNumber="1" containsInteger="1" minValue="0" maxValue="9"/>
    </cacheField>
    <cacheField name="WC_Children &amp; Youth (Weighted Count)" numFmtId="0">
      <sharedItems containsSemiMixedTypes="0" containsString="0" containsNumber="1" containsInteger="1" minValue="0" maxValue="11"/>
    </cacheField>
    <cacheField name="WC_Men (Weighted Count)" numFmtId="0">
      <sharedItems containsSemiMixedTypes="0" containsString="0" containsNumber="1" containsInteger="1" minValue="0" maxValue="21"/>
    </cacheField>
    <cacheField name="WC_Persons with disability (Weighted Count)" numFmtId="0">
      <sharedItems containsSemiMixedTypes="0" containsString="0" containsNumber="1" containsInteger="1" minValue="0" maxValue="7"/>
    </cacheField>
    <cacheField name="All (Weighted Count)" numFmtId="0">
      <sharedItems containsSemiMixedTypes="0" containsString="0" containsNumber="1" containsInteger="1" minValue="0" maxValue="60"/>
    </cacheField>
    <cacheField name="Women (Relative Percent)" numFmtId="9">
      <sharedItems containsSemiMixedTypes="0" containsString="0" containsNumber="1" minValue="0" maxValue="1"/>
    </cacheField>
    <cacheField name="WC_Elderly (Relative Percent)" numFmtId="9">
      <sharedItems containsSemiMixedTypes="0" containsString="0" containsNumber="1" minValue="0" maxValue="1"/>
    </cacheField>
    <cacheField name="WC_Children &amp; Youth (Relative Percent)" numFmtId="9">
      <sharedItems containsSemiMixedTypes="0" containsString="0" containsNumber="1" minValue="0" maxValue="1"/>
    </cacheField>
    <cacheField name="WC_Men (Relative Percent)" numFmtId="9">
      <sharedItems containsSemiMixedTypes="0" containsString="0" containsNumber="1" minValue="0" maxValue="1"/>
    </cacheField>
    <cacheField name="WC_Persons with disability (Relative Percent)" numFmtId="9">
      <sharedItems containsSemiMixedTypes="0" containsString="0" containsNumber="1" minValue="0" maxValue="1"/>
    </cacheField>
    <cacheField name="All (Relative Percent)" numFmtId="9">
      <sharedItems containsSemiMixedTypes="0" containsString="0" containsNumb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4034.426792361111" createdVersion="5" refreshedVersion="5" minRefreshableVersion="3" recordCount="51">
  <cacheSource type="worksheet">
    <worksheetSource name="tbl_data" r:id="rId2"/>
  </cacheSource>
  <cacheFields count="144">
    <cacheField name="Response ID" numFmtId="0">
      <sharedItems containsSemiMixedTypes="0" containsString="0" containsNumber="1" containsInteger="1" minValue="2109" maxValue="2973"/>
    </cacheField>
    <cacheField name="Edit Links" numFmtId="0">
      <sharedItems/>
    </cacheField>
    <cacheField name="Edit Link" numFmtId="0">
      <sharedItems/>
    </cacheField>
    <cacheField name="Name of the enumerator" numFmtId="0">
      <sharedItems/>
    </cacheField>
    <cacheField name="2. Partner Organization" numFmtId="0">
      <sharedItems/>
    </cacheField>
    <cacheField name="3. National Coordinating Organisation (NCO)" numFmtId="0">
      <sharedItems/>
    </cacheField>
    <cacheField name="4. Country" numFmtId="0">
      <sharedItems/>
    </cacheField>
    <cacheField name="5&amp;9.  Risk Area / Community" numFmtId="0">
      <sharedItems/>
    </cacheField>
    <cacheField name="6. Urban or Rural" numFmtId="0">
      <sharedItems/>
    </cacheField>
    <cacheField name="10. Survey Date - Please enter in format dd/mm/yyyy" numFmtId="0">
      <sharedItems containsDate="1" containsMixedTypes="1" minDate="2019-01-06T00:00:00" maxDate="2019-09-07T00:00:00"/>
    </cacheField>
    <cacheField name="11. Survey reference number" numFmtId="0">
      <sharedItems/>
    </cacheField>
    <cacheField name="12. Consultation Group of" numFmtId="0">
      <sharedItems count="5">
        <s v="Women"/>
        <s v="Elderly"/>
        <s v="Children &amp; Youth"/>
        <s v="Men"/>
        <s v="Persons with disability"/>
      </sharedItems>
    </cacheField>
    <cacheField name="13. Number of Participants in Group" numFmtId="0">
      <sharedItems containsSemiMixedTypes="0" containsString="0" containsNumber="1" containsInteger="1" minValue="6" maxValue="35"/>
    </cacheField>
    <cacheField name="14-17:14. Informant Age (how many participants per age group)" numFmtId="0">
      <sharedItems containsString="0" containsBlank="1" containsNumber="1" containsInteger="1" minValue="1" maxValue="10" count="9">
        <m/>
        <n v="3"/>
        <n v="1"/>
        <n v="4"/>
        <n v="5"/>
        <n v="2"/>
        <n v="7"/>
        <n v="10"/>
        <n v="8"/>
      </sharedItems>
    </cacheField>
    <cacheField name="18-24:14. Informant Age (how many participants per age group)" numFmtId="0">
      <sharedItems containsBlank="1" containsMixedTypes="1" containsNumber="1" containsInteger="1" minValue="1" maxValue="23" count="12">
        <m/>
        <n v="12"/>
        <n v="5"/>
        <n v="2"/>
        <n v="3"/>
        <n v="23"/>
        <n v="1"/>
        <n v="4"/>
        <n v="6"/>
        <n v="9"/>
        <n v="7"/>
        <s v="-"/>
      </sharedItems>
    </cacheField>
    <cacheField name="25-34:14. Informant Age (how many participants per age group)" numFmtId="0">
      <sharedItems containsBlank="1" containsMixedTypes="1" containsNumber="1" containsInteger="1" minValue="1" maxValue="20" count="13">
        <n v="1"/>
        <m/>
        <n v="9"/>
        <n v="5"/>
        <n v="2"/>
        <n v="6"/>
        <n v="3"/>
        <n v="4"/>
        <n v="20"/>
        <n v="10"/>
        <n v="7"/>
        <n v="11"/>
        <s v="-"/>
      </sharedItems>
    </cacheField>
    <cacheField name="35-44:14. Informant Age (how many participants per age group)" numFmtId="0">
      <sharedItems containsBlank="1" containsMixedTypes="1" containsNumber="1" containsInteger="1" minValue="1" maxValue="17" count="13">
        <n v="4"/>
        <m/>
        <n v="17"/>
        <n v="5"/>
        <n v="12"/>
        <n v="2"/>
        <n v="3"/>
        <n v="11"/>
        <n v="7"/>
        <n v="6"/>
        <n v="1"/>
        <s v="-"/>
        <n v="9"/>
      </sharedItems>
    </cacheField>
    <cacheField name="45-64:14. Informant Age (how many participants per age group)" numFmtId="0">
      <sharedItems containsBlank="1" containsMixedTypes="1" containsNumber="1" containsInteger="1" minValue="1" maxValue="23" count="13">
        <n v="9"/>
        <n v="23"/>
        <m/>
        <n v="5"/>
        <n v="7"/>
        <n v="6"/>
        <n v="11"/>
        <n v="1"/>
        <n v="3"/>
        <n v="4"/>
        <n v="2"/>
        <n v="8"/>
        <s v="-"/>
      </sharedItems>
    </cacheField>
    <cacheField name="65 plus:14. Informant Age (how many participants per age group)" numFmtId="0">
      <sharedItems containsBlank="1" containsMixedTypes="1" containsNumber="1" containsInteger="1" minValue="1" maxValue="24"/>
    </cacheField>
    <cacheField name="None:15. Previous VFL participation (by show of hands)" numFmtId="0">
      <sharedItems containsBlank="1"/>
    </cacheField>
    <cacheField name="VFL2009:15. Previous VFL participation (by show of hands)" numFmtId="0">
      <sharedItems containsNonDate="0" containsString="0" containsBlank="1"/>
    </cacheField>
    <cacheField name="VFL2011:15. Previous VFL participation (by show of hands)" numFmtId="0">
      <sharedItems containsNonDate="0" containsString="0" containsBlank="1"/>
    </cacheField>
    <cacheField name="VFL2013:15. Previous VFL participation (by show of hands)" numFmtId="0">
      <sharedItems containsBlank="1"/>
    </cacheField>
    <cacheField name="Frontline:15. Previous VFL participation (by show of hands)" numFmtId="0">
      <sharedItems containsNonDate="0" containsString="0" containsBlank="1"/>
    </cacheField>
    <cacheField name="16. Have there been any community-led interventions in your community to reduce disaster risks?" numFmtId="0">
      <sharedItems/>
    </cacheField>
    <cacheField name="T1" numFmtId="0">
      <sharedItems/>
    </cacheField>
    <cacheField name="1:T1C" numFmtId="0">
      <sharedItems containsBlank="1"/>
    </cacheField>
    <cacheField name="2:T1C" numFmtId="0">
      <sharedItems/>
    </cacheField>
    <cacheField name="3:T1C" numFmtId="0">
      <sharedItems containsBlank="1"/>
    </cacheField>
    <cacheField name="1:T1A" numFmtId="0">
      <sharedItems/>
    </cacheField>
    <cacheField name="2:T1A" numFmtId="0">
      <sharedItems containsBlank="1"/>
    </cacheField>
    <cacheField name="3:T1A" numFmtId="0">
      <sharedItems containsBlank="1"/>
    </cacheField>
    <cacheField name="1:T1B" numFmtId="0">
      <sharedItems containsBlank="1"/>
    </cacheField>
    <cacheField name="2:T1B" numFmtId="0">
      <sharedItems containsBlank="1"/>
    </cacheField>
    <cacheField name="3:T1B" numFmtId="0">
      <sharedItems containsBlank="1"/>
    </cacheField>
    <cacheField name="T2" numFmtId="0">
      <sharedItems containsBlank="1"/>
    </cacheField>
    <cacheField name="1:T2C" numFmtId="0">
      <sharedItems containsBlank="1"/>
    </cacheField>
    <cacheField name="2:T2C" numFmtId="0">
      <sharedItems containsBlank="1"/>
    </cacheField>
    <cacheField name="3:T2C" numFmtId="0">
      <sharedItems containsBlank="1"/>
    </cacheField>
    <cacheField name="1:T2A" numFmtId="0">
      <sharedItems containsBlank="1"/>
    </cacheField>
    <cacheField name="2:T2A" numFmtId="0">
      <sharedItems containsBlank="1"/>
    </cacheField>
    <cacheField name="3:T2A" numFmtId="0">
      <sharedItems containsBlank="1"/>
    </cacheField>
    <cacheField name="1:T2B" numFmtId="0">
      <sharedItems containsBlank="1"/>
    </cacheField>
    <cacheField name="2:T2B" numFmtId="0">
      <sharedItems containsBlank="1"/>
    </cacheField>
    <cacheField name="3:T2B" numFmtId="0">
      <sharedItems containsBlank="1"/>
    </cacheField>
    <cacheField name="T3" numFmtId="0">
      <sharedItems containsBlank="1"/>
    </cacheField>
    <cacheField name="1:T3C" numFmtId="0">
      <sharedItems containsBlank="1"/>
    </cacheField>
    <cacheField name="2:T3C" numFmtId="0">
      <sharedItems containsBlank="1"/>
    </cacheField>
    <cacheField name="3:T3C" numFmtId="0">
      <sharedItems containsBlank="1"/>
    </cacheField>
    <cacheField name="1:T3A" numFmtId="0">
      <sharedItems containsBlank="1"/>
    </cacheField>
    <cacheField name="2:T3A" numFmtId="0">
      <sharedItems containsBlank="1"/>
    </cacheField>
    <cacheField name="3:T3A" numFmtId="0">
      <sharedItems containsBlank="1"/>
    </cacheField>
    <cacheField name="1:T3B" numFmtId="0">
      <sharedItems containsBlank="1"/>
    </cacheField>
    <cacheField name="2:T3B" numFmtId="0">
      <sharedItems containsBlank="1"/>
    </cacheField>
    <cacheField name="3:T3B" numFmtId="0">
      <sharedItems containsBlank="1"/>
    </cacheField>
    <cacheField name="Decreased significantly:In this community, how have disaster losses (lives, assets, livelihoods etc) changed in the last 5-10 years?   " numFmtId="0">
      <sharedItems containsBlank="1" containsMixedTypes="1" containsNumber="1" containsInteger="1" minValue="1" maxValue="1"/>
    </cacheField>
    <cacheField name="Decreased a little:In this community, how have disaster losses (lives, assets, livelihoods etc) changed in the last 5-10 years?   " numFmtId="0">
      <sharedItems containsBlank="1" containsMixedTypes="1" containsNumber="1" containsInteger="1" minValue="2" maxValue="2"/>
    </cacheField>
    <cacheField name="Remained the same:In this community, how have disaster losses (lives, assets, livelihoods etc) changed in the last 5-10 years?   " numFmtId="0">
      <sharedItems containsBlank="1" containsMixedTypes="1" containsNumber="1" containsInteger="1" minValue="3" maxValue="3"/>
    </cacheField>
    <cacheField name="Increased a little:In this community, how have disaster losses (lives, assets, livelihoods etc) changed in the last 5-10 years?   " numFmtId="0">
      <sharedItems containsBlank="1" containsMixedTypes="1" containsNumber="1" containsInteger="1" minValue="4" maxValue="4"/>
    </cacheField>
    <cacheField name="Increased significantly:In this community, how have disaster losses (lives, assets, livelihoods etc) changed in the last 5-10 years?   " numFmtId="0">
      <sharedItems containsBlank="1" containsMixedTypes="1" containsNumber="1" containsInteger="1" minValue="5" maxValue="5"/>
    </cacheField>
    <cacheField name="1:Forecasting" numFmtId="0">
      <sharedItems containsBlank="1"/>
    </cacheField>
    <cacheField name="2:Forecasting" numFmtId="0">
      <sharedItems containsBlank="1"/>
    </cacheField>
    <cacheField name="3:Forecasting" numFmtId="0">
      <sharedItems containsBlank="1"/>
    </cacheField>
    <cacheField name="1:CC1" numFmtId="0">
      <sharedItems containsString="0" containsBlank="1" containsNumber="1" containsInteger="1" minValue="1" maxValue="34"/>
    </cacheField>
    <cacheField name="2:CC1" numFmtId="0">
      <sharedItems containsString="0" containsBlank="1" containsNumber="1" containsInteger="1" minValue="1" maxValue="22"/>
    </cacheField>
    <cacheField name="3:CC1" numFmtId="0">
      <sharedItems containsString="0" containsBlank="1" containsNumber="1" containsInteger="1" minValue="1" maxValue="17"/>
    </cacheField>
    <cacheField name="4:CC1" numFmtId="0">
      <sharedItems containsString="0" containsBlank="1" containsNumber="1" containsInteger="1" minValue="2" maxValue="21"/>
    </cacheField>
    <cacheField name="5:CC1" numFmtId="0">
      <sharedItems containsString="0" containsBlank="1" containsNumber="1" containsInteger="1" minValue="1" maxValue="22"/>
    </cacheField>
    <cacheField name="CC1: Comments" numFmtId="0">
      <sharedItems containsBlank="1"/>
    </cacheField>
    <cacheField name="1:CC2" numFmtId="0">
      <sharedItems containsString="0" containsBlank="1" containsNumber="1" containsInteger="1" minValue="1" maxValue="34"/>
    </cacheField>
    <cacheField name="2:CC2" numFmtId="0">
      <sharedItems containsString="0" containsBlank="1" containsNumber="1" containsInteger="1" minValue="1" maxValue="18"/>
    </cacheField>
    <cacheField name="3:CC2" numFmtId="0">
      <sharedItems containsString="0" containsBlank="1" containsNumber="1" containsInteger="1" minValue="1" maxValue="9"/>
    </cacheField>
    <cacheField name="4:CC2" numFmtId="0">
      <sharedItems containsString="0" containsBlank="1" containsNumber="1" containsInteger="1" minValue="1" maxValue="11"/>
    </cacheField>
    <cacheField name="5:CC2" numFmtId="0">
      <sharedItems containsString="0" containsBlank="1" containsNumber="1" containsInteger="1" minValue="1" maxValue="13"/>
    </cacheField>
    <cacheField name="CC2: Comments" numFmtId="0">
      <sharedItems containsBlank="1"/>
    </cacheField>
    <cacheField name="1:CC3" numFmtId="0">
      <sharedItems containsString="0" containsBlank="1" containsNumber="1" containsInteger="1" minValue="1" maxValue="34"/>
    </cacheField>
    <cacheField name="2:CC3" numFmtId="0">
      <sharedItems containsString="0" containsBlank="1" containsNumber="1" containsInteger="1" minValue="1" maxValue="15"/>
    </cacheField>
    <cacheField name="3:CC3" numFmtId="0">
      <sharedItems containsString="0" containsBlank="1" containsNumber="1" containsInteger="1" minValue="2" maxValue="13"/>
    </cacheField>
    <cacheField name="4:CC3" numFmtId="0">
      <sharedItems containsString="0" containsBlank="1" containsNumber="1" containsInteger="1" minValue="1" maxValue="18"/>
    </cacheField>
    <cacheField name="5:CC3" numFmtId="0">
      <sharedItems containsString="0" containsBlank="1" containsNumber="1" containsInteger="1" minValue="1" maxValue="6"/>
    </cacheField>
    <cacheField name="CC3: Comments" numFmtId="0">
      <sharedItems containsNonDate="0" containsString="0" containsBlank="1"/>
    </cacheField>
    <cacheField name="1:CC4" numFmtId="0">
      <sharedItems containsString="0" containsBlank="1" containsNumber="1" containsInteger="1" minValue="1" maxValue="34"/>
    </cacheField>
    <cacheField name="2:CC4" numFmtId="0">
      <sharedItems containsString="0" containsBlank="1" containsNumber="1" containsInteger="1" minValue="1" maxValue="18"/>
    </cacheField>
    <cacheField name="3:CC4" numFmtId="0">
      <sharedItems containsString="0" containsBlank="1" containsNumber="1" containsInteger="1" minValue="1" maxValue="11"/>
    </cacheField>
    <cacheField name="4:CC4" numFmtId="0">
      <sharedItems containsString="0" containsBlank="1" containsNumber="1" containsInteger="1" minValue="1" maxValue="18"/>
    </cacheField>
    <cacheField name="5:CC4" numFmtId="0">
      <sharedItems containsString="0" containsBlank="1" containsNumber="1" containsInteger="1" minValue="1" maxValue="15"/>
    </cacheField>
    <cacheField name="CC4: Comments" numFmtId="0">
      <sharedItems containsBlank="1"/>
    </cacheField>
    <cacheField name="1:CC5" numFmtId="0">
      <sharedItems containsString="0" containsBlank="1" containsNumber="1" containsInteger="1" minValue="1" maxValue="30"/>
    </cacheField>
    <cacheField name="2:CC5" numFmtId="0">
      <sharedItems containsString="0" containsBlank="1" containsNumber="1" containsInteger="1" minValue="1" maxValue="15"/>
    </cacheField>
    <cacheField name="3:CC5" numFmtId="0">
      <sharedItems containsString="0" containsBlank="1" containsNumber="1" containsInteger="1" minValue="1" maxValue="10"/>
    </cacheField>
    <cacheField name="4:CC5" numFmtId="0">
      <sharedItems containsString="0" containsBlank="1" containsNumber="1" containsInteger="1" minValue="1" maxValue="13"/>
    </cacheField>
    <cacheField name="5:CC5" numFmtId="0">
      <sharedItems containsString="0" containsBlank="1" containsNumber="1" containsInteger="1" minValue="1" maxValue="11"/>
    </cacheField>
    <cacheField name="CC5: Comments" numFmtId="0">
      <sharedItems containsBlank="1"/>
    </cacheField>
    <cacheField name="1:CC6" numFmtId="0">
      <sharedItems containsString="0" containsBlank="1" containsNumber="1" containsInteger="1" minValue="1" maxValue="30"/>
    </cacheField>
    <cacheField name="2:CC6" numFmtId="0">
      <sharedItems containsString="0" containsBlank="1" containsNumber="1" containsInteger="1" minValue="2" maxValue="12"/>
    </cacheField>
    <cacheField name="3:CC6" numFmtId="0">
      <sharedItems containsString="0" containsBlank="1" containsNumber="1" containsInteger="1" minValue="1" maxValue="23"/>
    </cacheField>
    <cacheField name="4:CC6" numFmtId="0">
      <sharedItems containsString="0" containsBlank="1" containsNumber="1" containsInteger="1" minValue="1" maxValue="18"/>
    </cacheField>
    <cacheField name="5:CC6" numFmtId="0">
      <sharedItems containsString="0" containsBlank="1" containsNumber="1" containsInteger="1" minValue="1" maxValue="20"/>
    </cacheField>
    <cacheField name="CC6: Comments" numFmtId="0">
      <sharedItems containsBlank="1"/>
    </cacheField>
    <cacheField name="1:CC7" numFmtId="0">
      <sharedItems containsString="0" containsBlank="1" containsNumber="1" containsInteger="1" minValue="1" maxValue="28"/>
    </cacheField>
    <cacheField name="2:CC7" numFmtId="0">
      <sharedItems containsString="0" containsBlank="1" containsNumber="1" containsInteger="1" minValue="1" maxValue="23"/>
    </cacheField>
    <cacheField name="3:CC7" numFmtId="0">
      <sharedItems containsString="0" containsBlank="1" containsNumber="1" containsInteger="1" minValue="1" maxValue="22"/>
    </cacheField>
    <cacheField name="4:CC7" numFmtId="0">
      <sharedItems containsString="0" containsBlank="1" containsNumber="1" containsInteger="1" minValue="1" maxValue="10"/>
    </cacheField>
    <cacheField name="5:CC7" numFmtId="0">
      <sharedItems containsString="0" containsBlank="1" containsNumber="1" containsInteger="1" minValue="1" maxValue="20"/>
    </cacheField>
    <cacheField name="CC7: Comments" numFmtId="0">
      <sharedItems containsBlank="1"/>
    </cacheField>
    <cacheField name="Factors preventing your inclusion:1:CC8" numFmtId="0">
      <sharedItems/>
    </cacheField>
    <cacheField name="Factors facilitating your inclusion:1:CC8" numFmtId="0">
      <sharedItems/>
    </cacheField>
    <cacheField name="Factors preventing your inclusion:2:CC8" numFmtId="0">
      <sharedItems/>
    </cacheField>
    <cacheField name="Factors facilitating your inclusion:2:CC8" numFmtId="0">
      <sharedItems/>
    </cacheField>
    <cacheField name="Factors preventing your inclusion:3:CC8" numFmtId="0">
      <sharedItems/>
    </cacheField>
    <cacheField name="Factors facilitating your inclusion:3:CC8" numFmtId="0">
      <sharedItems containsBlank="1"/>
    </cacheField>
    <cacheField name="1:CC9" numFmtId="0">
      <sharedItems containsString="0" containsBlank="1" containsNumber="1" containsInteger="1" minValue="1" maxValue="21"/>
    </cacheField>
    <cacheField name="2:CC9" numFmtId="0">
      <sharedItems containsString="0" containsBlank="1" containsNumber="1" containsInteger="1" minValue="2" maxValue="21"/>
    </cacheField>
    <cacheField name="3:CC9" numFmtId="0">
      <sharedItems containsString="0" containsBlank="1" containsNumber="1" containsInteger="1" minValue="1" maxValue="15"/>
    </cacheField>
    <cacheField name="4:CC9" numFmtId="0">
      <sharedItems containsString="0" containsBlank="1" containsNumber="1" containsInteger="1" minValue="1" maxValue="20"/>
    </cacheField>
    <cacheField name="5:CC9" numFmtId="0">
      <sharedItems containsString="0" containsBlank="1" containsNumber="1" containsInteger="1" minValue="1" maxValue="29"/>
    </cacheField>
    <cacheField name="CC9: Comments" numFmtId="0">
      <sharedItems containsNonDate="0" containsString="0" containsBlank="1"/>
    </cacheField>
    <cacheField name="1:CC10" numFmtId="0">
      <sharedItems containsString="0" containsBlank="1" containsNumber="1" containsInteger="1" minValue="1" maxValue="29"/>
    </cacheField>
    <cacheField name="2:CC10" numFmtId="0">
      <sharedItems containsString="0" containsBlank="1" containsNumber="1" containsInteger="1" minValue="2" maxValue="17"/>
    </cacheField>
    <cacheField name="3:CC10" numFmtId="0">
      <sharedItems containsString="0" containsBlank="1" containsNumber="1" containsInteger="1" minValue="1" maxValue="16"/>
    </cacheField>
    <cacheField name="4:CC10" numFmtId="0">
      <sharedItems containsString="0" containsBlank="1" containsNumber="1" containsInteger="1" minValue="1" maxValue="9"/>
    </cacheField>
    <cacheField name="5:CC10" numFmtId="0">
      <sharedItems containsString="0" containsBlank="1" containsNumber="1" containsInteger="1" minValue="2" maxValue="15"/>
    </cacheField>
    <cacheField name="CC10: Comments" numFmtId="0">
      <sharedItems containsNonDate="0" containsString="0" containsBlank="1"/>
    </cacheField>
    <cacheField name="1:CC11" numFmtId="0">
      <sharedItems containsString="0" containsBlank="1" containsNumber="1" containsInteger="1" minValue="1" maxValue="34"/>
    </cacheField>
    <cacheField name="2:CC11" numFmtId="0">
      <sharedItems containsString="0" containsBlank="1" containsNumber="1" containsInteger="1" minValue="1" maxValue="18"/>
    </cacheField>
    <cacheField name="3:CC11" numFmtId="0">
      <sharedItems containsString="0" containsBlank="1" containsNumber="1" containsInteger="1" minValue="1" maxValue="8"/>
    </cacheField>
    <cacheField name="4:CC11" numFmtId="0">
      <sharedItems containsString="0" containsBlank="1" containsNumber="1" containsInteger="1" minValue="1" maxValue="15"/>
    </cacheField>
    <cacheField name="5:CC11" numFmtId="0">
      <sharedItems containsString="0" containsBlank="1" containsNumber="1" containsInteger="1" minValue="1" maxValue="4"/>
    </cacheField>
    <cacheField name="CC11: Comments" numFmtId="0">
      <sharedItems containsNonDate="0" containsString="0" containsBlank="1"/>
    </cacheField>
    <cacheField name="1:CC12" numFmtId="0">
      <sharedItems containsString="0" containsBlank="1" containsNumber="1" containsInteger="1" minValue="1" maxValue="34"/>
    </cacheField>
    <cacheField name="2:CC12" numFmtId="0">
      <sharedItems containsString="0" containsBlank="1" containsNumber="1" containsInteger="1" minValue="1" maxValue="10"/>
    </cacheField>
    <cacheField name="3:CC12" numFmtId="0">
      <sharedItems containsString="0" containsBlank="1" containsNumber="1" containsInteger="1" minValue="1" maxValue="12"/>
    </cacheField>
    <cacheField name="4:CC12" numFmtId="0">
      <sharedItems containsString="0" containsBlank="1" containsNumber="1" containsInteger="1" minValue="2" maxValue="11"/>
    </cacheField>
    <cacheField name="5:CC12" numFmtId="0">
      <sharedItems containsString="0" containsBlank="1" containsNumber="1" containsInteger="1" minValue="1" maxValue="29"/>
    </cacheField>
    <cacheField name="CC12: Comments" numFmtId="0">
      <sharedItems containsNonDate="0" containsString="0" containsBlank="1"/>
    </cacheField>
    <cacheField name="1:CC13" numFmtId="0">
      <sharedItems containsString="0" containsBlank="1" containsNumber="1" containsInteger="1" minValue="1" maxValue="32"/>
    </cacheField>
    <cacheField name="2:CC13" numFmtId="0">
      <sharedItems containsString="0" containsBlank="1" containsNumber="1" containsInteger="1" minValue="2" maxValue="18"/>
    </cacheField>
    <cacheField name="3:CC13" numFmtId="0">
      <sharedItems containsString="0" containsBlank="1" containsNumber="1" containsInteger="1" minValue="1" maxValue="16"/>
    </cacheField>
    <cacheField name="4:CC13" numFmtId="0">
      <sharedItems containsString="0" containsBlank="1" containsNumber="1" containsInteger="1" minValue="1" maxValue="19"/>
    </cacheField>
    <cacheField name="5:CC13" numFmtId="0">
      <sharedItems containsString="0" containsBlank="1" containsNumber="1" containsInteger="1" minValue="1" maxValue="22"/>
    </cacheField>
    <cacheField name="CC13: Comments" numFmtId="0">
      <sharedItems containsNonDate="0" containsString="0" containsBlank="1"/>
    </cacheField>
    <cacheField name="ComboRef" numFmtId="0">
      <sharedItems/>
    </cacheField>
    <cacheField name="Deletions" numFmtId="0">
      <sharedItems containsNonDate="0" containsString="0" containsBlank="1"/>
    </cacheField>
    <cacheField name="Focus Group"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x v="0"/>
    <n v="2"/>
    <n v="4"/>
    <n v="0"/>
    <n v="5"/>
    <n v="0"/>
    <n v="11"/>
    <n v="0.11764705882352941"/>
    <n v="0.44444444444444442"/>
    <n v="0"/>
    <n v="0.23809523809523808"/>
    <n v="0"/>
    <n v="0.18333333333333332"/>
  </r>
  <r>
    <x v="1"/>
    <x v="0"/>
    <n v="0"/>
    <n v="0"/>
    <n v="0"/>
    <n v="1"/>
    <n v="0"/>
    <n v="1"/>
    <n v="0"/>
    <n v="0"/>
    <n v="0"/>
    <n v="4.7619047619047616E-2"/>
    <n v="0"/>
    <n v="1.6666666666666666E-2"/>
  </r>
  <r>
    <x v="2"/>
    <x v="1"/>
    <n v="1"/>
    <n v="0"/>
    <n v="0"/>
    <n v="0"/>
    <n v="0"/>
    <n v="1"/>
    <n v="5.8823529411764705E-2"/>
    <n v="0"/>
    <n v="0"/>
    <n v="0"/>
    <n v="0"/>
    <n v="1.6666666666666666E-2"/>
  </r>
  <r>
    <x v="3"/>
    <x v="0"/>
    <n v="0"/>
    <n v="0"/>
    <n v="0"/>
    <n v="0"/>
    <n v="1"/>
    <n v="1"/>
    <n v="0"/>
    <n v="0"/>
    <n v="0"/>
    <n v="0"/>
    <n v="0.14285714285714285"/>
    <n v="1.6666666666666666E-2"/>
  </r>
  <r>
    <x v="4"/>
    <x v="2"/>
    <n v="0"/>
    <n v="3"/>
    <n v="0"/>
    <n v="0"/>
    <n v="0"/>
    <n v="3"/>
    <n v="0"/>
    <n v="0.33333333333333331"/>
    <n v="0"/>
    <n v="0"/>
    <n v="0"/>
    <n v="0.05"/>
  </r>
  <r>
    <x v="5"/>
    <x v="2"/>
    <n v="2"/>
    <n v="1"/>
    <n v="0"/>
    <n v="0"/>
    <n v="0"/>
    <n v="3"/>
    <n v="0.11764705882352941"/>
    <n v="0.1111111111111111"/>
    <n v="0"/>
    <n v="0"/>
    <n v="0"/>
    <n v="0.05"/>
  </r>
  <r>
    <x v="6"/>
    <x v="2"/>
    <n v="7"/>
    <n v="0"/>
    <n v="2"/>
    <n v="3"/>
    <n v="3"/>
    <n v="15"/>
    <n v="0.41176470588235292"/>
    <n v="0"/>
    <n v="0.18181818181818182"/>
    <n v="0.14285714285714285"/>
    <n v="0.42857142857142855"/>
    <n v="0.25"/>
  </r>
  <r>
    <x v="7"/>
    <x v="2"/>
    <n v="3"/>
    <n v="4"/>
    <n v="2"/>
    <n v="4"/>
    <n v="0"/>
    <n v="13"/>
    <n v="0.17647058823529413"/>
    <n v="0.44444444444444442"/>
    <n v="0.18181818181818182"/>
    <n v="0.19047619047619047"/>
    <n v="0"/>
    <n v="0.21666666666666667"/>
  </r>
  <r>
    <x v="8"/>
    <x v="0"/>
    <n v="0"/>
    <n v="0"/>
    <n v="3"/>
    <n v="0"/>
    <n v="0"/>
    <n v="3"/>
    <n v="0"/>
    <n v="0"/>
    <n v="0.27272727272727271"/>
    <n v="0"/>
    <n v="0"/>
    <n v="0.05"/>
  </r>
  <r>
    <x v="9"/>
    <x v="0"/>
    <n v="1"/>
    <n v="0"/>
    <n v="0"/>
    <n v="0"/>
    <n v="0"/>
    <n v="1"/>
    <n v="5.8823529411764705E-2"/>
    <n v="0"/>
    <n v="0"/>
    <n v="0"/>
    <n v="0"/>
    <n v="1.6666666666666666E-2"/>
  </r>
  <r>
    <x v="10"/>
    <x v="3"/>
    <n v="2"/>
    <n v="7"/>
    <n v="7"/>
    <n v="10"/>
    <n v="2"/>
    <n v="28"/>
    <n v="0.11764705882352941"/>
    <n v="0.77777777777777779"/>
    <n v="0.63636363636363635"/>
    <n v="0.47619047619047616"/>
    <n v="0.2857142857142857"/>
    <n v="0.46666666666666667"/>
  </r>
  <r>
    <x v="11"/>
    <x v="2"/>
    <n v="0"/>
    <n v="0"/>
    <n v="0"/>
    <n v="0"/>
    <n v="0"/>
    <n v="0"/>
    <n v="0"/>
    <n v="0"/>
    <n v="0"/>
    <n v="0"/>
    <n v="0"/>
    <n v="0"/>
  </r>
  <r>
    <x v="12"/>
    <x v="3"/>
    <n v="4"/>
    <n v="5"/>
    <n v="5"/>
    <n v="10"/>
    <n v="0"/>
    <n v="24"/>
    <n v="0.23529411764705882"/>
    <n v="0.55555555555555558"/>
    <n v="0.45454545454545453"/>
    <n v="0.47619047619047616"/>
    <n v="0"/>
    <n v="0.4"/>
  </r>
  <r>
    <x v="13"/>
    <x v="3"/>
    <n v="14"/>
    <n v="9"/>
    <n v="11"/>
    <n v="21"/>
    <n v="5"/>
    <n v="60"/>
    <n v="0.82352941176470584"/>
    <n v="1"/>
    <n v="1"/>
    <n v="1"/>
    <n v="0.7142857142857143"/>
    <n v="1"/>
  </r>
  <r>
    <x v="14"/>
    <x v="0"/>
    <n v="2"/>
    <n v="0"/>
    <n v="0"/>
    <n v="0"/>
    <n v="0"/>
    <n v="2"/>
    <n v="0.11764705882352941"/>
    <n v="0"/>
    <n v="0"/>
    <n v="0"/>
    <n v="0"/>
    <n v="3.3333333333333333E-2"/>
  </r>
  <r>
    <x v="15"/>
    <x v="1"/>
    <n v="0"/>
    <n v="1"/>
    <n v="1"/>
    <n v="0"/>
    <n v="0"/>
    <n v="2"/>
    <n v="0"/>
    <n v="0.1111111111111111"/>
    <n v="9.0909090909090912E-2"/>
    <n v="0"/>
    <n v="0"/>
    <n v="3.3333333333333333E-2"/>
  </r>
  <r>
    <x v="16"/>
    <x v="3"/>
    <n v="0"/>
    <n v="0"/>
    <n v="0"/>
    <n v="1"/>
    <n v="0"/>
    <n v="1"/>
    <n v="0"/>
    <n v="0"/>
    <n v="0"/>
    <n v="4.7619047619047616E-2"/>
    <n v="0"/>
    <n v="1.6666666666666666E-2"/>
  </r>
  <r>
    <x v="17"/>
    <x v="0"/>
    <n v="0"/>
    <n v="0"/>
    <n v="2"/>
    <n v="3"/>
    <n v="0"/>
    <n v="5"/>
    <n v="0"/>
    <n v="0"/>
    <n v="0.18181818181818182"/>
    <n v="0.14285714285714285"/>
    <n v="0"/>
    <n v="8.3333333333333329E-2"/>
  </r>
  <r>
    <x v="18"/>
    <x v="1"/>
    <n v="0"/>
    <n v="3"/>
    <n v="0"/>
    <n v="0"/>
    <n v="0"/>
    <n v="3"/>
    <n v="0"/>
    <n v="0.33333333333333331"/>
    <n v="0"/>
    <n v="0"/>
    <n v="0"/>
    <n v="0.05"/>
  </r>
  <r>
    <x v="19"/>
    <x v="4"/>
    <n v="0"/>
    <n v="0"/>
    <n v="1"/>
    <n v="0"/>
    <n v="0"/>
    <n v="1"/>
    <n v="0"/>
    <n v="0"/>
    <n v="9.0909090909090912E-2"/>
    <n v="0"/>
    <n v="0"/>
    <n v="1.6666666666666666E-2"/>
  </r>
  <r>
    <x v="20"/>
    <x v="5"/>
    <n v="2"/>
    <n v="0"/>
    <n v="2"/>
    <n v="0"/>
    <n v="7"/>
    <n v="11"/>
    <n v="0.11764705882352941"/>
    <n v="0"/>
    <n v="0.18181818181818182"/>
    <n v="0"/>
    <n v="1"/>
    <n v="0.18333333333333332"/>
  </r>
  <r>
    <x v="21"/>
    <x v="5"/>
    <n v="17"/>
    <n v="5"/>
    <n v="4"/>
    <n v="5"/>
    <n v="4"/>
    <n v="35"/>
    <n v="1"/>
    <n v="0.55555555555555558"/>
    <n v="0.36363636363636365"/>
    <n v="0.23809523809523808"/>
    <n v="0.5714285714285714"/>
    <n v="0.58333333333333337"/>
  </r>
  <r>
    <x v="22"/>
    <x v="4"/>
    <n v="0"/>
    <n v="0"/>
    <n v="0"/>
    <n v="1"/>
    <n v="0"/>
    <n v="1"/>
    <n v="0"/>
    <n v="0"/>
    <n v="0"/>
    <n v="4.7619047619047616E-2"/>
    <n v="0"/>
    <n v="1.6666666666666666E-2"/>
  </r>
  <r>
    <x v="23"/>
    <x v="3"/>
    <n v="6"/>
    <n v="1"/>
    <n v="2"/>
    <n v="2"/>
    <n v="0"/>
    <n v="11"/>
    <n v="0.35294117647058826"/>
    <n v="0.1111111111111111"/>
    <n v="0.18181818181818182"/>
    <n v="9.5238095238095233E-2"/>
    <n v="0"/>
    <n v="0.18333333333333332"/>
  </r>
  <r>
    <x v="24"/>
    <x v="0"/>
    <n v="3"/>
    <n v="0"/>
    <n v="0"/>
    <n v="0"/>
    <n v="0"/>
    <n v="3"/>
    <n v="0.17647058823529413"/>
    <n v="0"/>
    <n v="0"/>
    <n v="0"/>
    <n v="0"/>
    <n v="0.05"/>
  </r>
  <r>
    <x v="25"/>
    <x v="2"/>
    <n v="1"/>
    <n v="0"/>
    <n v="0"/>
    <n v="0"/>
    <n v="0"/>
    <n v="1"/>
    <n v="5.8823529411764705E-2"/>
    <n v="0"/>
    <n v="0"/>
    <n v="0"/>
    <n v="0"/>
    <n v="1.6666666666666666E-2"/>
  </r>
  <r>
    <x v="26"/>
    <x v="0"/>
    <n v="0"/>
    <n v="0"/>
    <n v="6"/>
    <n v="3"/>
    <n v="0"/>
    <n v="9"/>
    <n v="0"/>
    <n v="0"/>
    <n v="0.54545454545454541"/>
    <n v="0.14285714285714285"/>
    <n v="0"/>
    <n v="0.15"/>
  </r>
  <r>
    <x v="27"/>
    <x v="5"/>
    <n v="0"/>
    <n v="0"/>
    <n v="0"/>
    <n v="0"/>
    <n v="2"/>
    <n v="2"/>
    <n v="0"/>
    <n v="0"/>
    <n v="0"/>
    <n v="0"/>
    <n v="0.2857142857142857"/>
    <n v="3.3333333333333333E-2"/>
  </r>
  <r>
    <x v="28"/>
    <x v="3"/>
    <n v="2"/>
    <n v="0"/>
    <n v="0"/>
    <n v="0"/>
    <n v="0"/>
    <n v="2"/>
    <n v="0.11764705882352941"/>
    <n v="0"/>
    <n v="0"/>
    <n v="0"/>
    <n v="0"/>
    <n v="3.3333333333333333E-2"/>
  </r>
  <r>
    <x v="29"/>
    <x v="4"/>
    <n v="5"/>
    <n v="2"/>
    <n v="2"/>
    <n v="6"/>
    <n v="1"/>
    <n v="16"/>
    <n v="0.29411764705882354"/>
    <n v="0.22222222222222221"/>
    <n v="0.18181818181818182"/>
    <n v="0.2857142857142857"/>
    <n v="0.14285714285714285"/>
    <n v="0.26666666666666666"/>
  </r>
  <r>
    <x v="30"/>
    <x v="1"/>
    <n v="6"/>
    <n v="4"/>
    <n v="0"/>
    <n v="6"/>
    <n v="0"/>
    <n v="16"/>
    <n v="0.35294117647058826"/>
    <n v="0.44444444444444442"/>
    <n v="0"/>
    <n v="0.2857142857142857"/>
    <n v="0"/>
    <n v="0.26666666666666666"/>
  </r>
  <r>
    <x v="31"/>
    <x v="4"/>
    <n v="1"/>
    <n v="0"/>
    <n v="0"/>
    <n v="0"/>
    <n v="0"/>
    <n v="1"/>
    <n v="5.8823529411764705E-2"/>
    <n v="0"/>
    <n v="0"/>
    <n v="0"/>
    <n v="0"/>
    <n v="1.6666666666666666E-2"/>
  </r>
  <r>
    <x v="32"/>
    <x v="1"/>
    <n v="0"/>
    <n v="0"/>
    <n v="0"/>
    <n v="0"/>
    <n v="1"/>
    <n v="1"/>
    <n v="0"/>
    <n v="0"/>
    <n v="0"/>
    <n v="0"/>
    <n v="0.14285714285714285"/>
    <n v="1.6666666666666666E-2"/>
  </r>
  <r>
    <x v="33"/>
    <x v="1"/>
    <n v="1"/>
    <n v="0"/>
    <n v="0"/>
    <n v="0"/>
    <n v="0"/>
    <n v="1"/>
    <n v="5.8823529411764705E-2"/>
    <n v="0"/>
    <n v="0"/>
    <n v="0"/>
    <n v="0"/>
    <n v="1.6666666666666666E-2"/>
  </r>
  <r>
    <x v="34"/>
    <x v="4"/>
    <n v="2"/>
    <n v="0"/>
    <n v="0"/>
    <n v="2"/>
    <n v="0"/>
    <n v="4"/>
    <n v="0.11764705882352941"/>
    <n v="0"/>
    <n v="0"/>
    <n v="9.5238095238095233E-2"/>
    <n v="0"/>
    <n v="6.6666666666666666E-2"/>
  </r>
  <r>
    <x v="35"/>
    <x v="0"/>
    <n v="1"/>
    <n v="1"/>
    <n v="3"/>
    <n v="3"/>
    <n v="3"/>
    <n v="11"/>
    <n v="5.8823529411764705E-2"/>
    <n v="0.1111111111111111"/>
    <n v="0.27272727272727271"/>
    <n v="0.14285714285714285"/>
    <n v="0.42857142857142855"/>
    <n v="0.18333333333333332"/>
  </r>
  <r>
    <x v="36"/>
    <x v="0"/>
    <n v="2"/>
    <n v="0"/>
    <n v="1"/>
    <n v="0"/>
    <n v="3"/>
    <n v="6"/>
    <n v="0.11764705882352941"/>
    <n v="0"/>
    <n v="9.0909090909090912E-2"/>
    <n v="0"/>
    <n v="0.42857142857142855"/>
    <n v="0.1"/>
  </r>
  <r>
    <x v="37"/>
    <x v="2"/>
    <n v="5"/>
    <n v="3"/>
    <n v="0"/>
    <n v="6"/>
    <n v="2"/>
    <n v="16"/>
    <n v="0.29411764705882354"/>
    <n v="0.33333333333333331"/>
    <n v="0"/>
    <n v="0.2857142857142857"/>
    <n v="0.2857142857142857"/>
    <n v="0.26666666666666666"/>
  </r>
</pivotCacheRecords>
</file>

<file path=xl/pivotCache/pivotCacheRecords2.xml><?xml version="1.0" encoding="utf-8"?>
<pivotCacheRecords xmlns="http://schemas.openxmlformats.org/spreadsheetml/2006/main" xmlns:r="http://schemas.openxmlformats.org/officeDocument/2006/relationships" count="51">
  <r>
    <n v="2109"/>
    <s v="http://www.surveygizmo.com/s3/survey/4563835/2VK5FPR097J3PKVT37FH6KSA5OTKEK?snc=1560140503_5cfddad7556590.13874389&amp;sg_navigate=start&amp;_iseditlink=true"/>
    <s v="EDIT"/>
    <s v="Amrit Bahadur Ghote"/>
    <s v="FIRDO"/>
    <s v="Nepal  - National Society for Earthquake Technology - Nepal (NSET)"/>
    <s v="Nepal"/>
    <s v="Vyas Municipality Ward 1"/>
    <s v="Urban"/>
    <s v="04/15/2019"/>
    <s v="Nepal-FIRDO-CC-Vyas Ward 1 -  1"/>
    <x v="0"/>
    <n v="21"/>
    <x v="0"/>
    <x v="0"/>
    <x v="0"/>
    <x v="0"/>
    <x v="0"/>
    <n v="7"/>
    <m/>
    <m/>
    <m/>
    <m/>
    <m/>
    <s v="Yes"/>
    <s v="Lack of Access to Water"/>
    <s v="Loss of Clean Water Sources"/>
    <s v="Displacement"/>
    <s v="Loss of Values"/>
    <s v="Stock Piling"/>
    <s v="Reconstruction"/>
    <s v="Dam/Dyke Building"/>
    <s v="Economic Policies"/>
    <s v="Lack Of Awareness And Education"/>
    <s v="Economic Policies"/>
    <s v="Traffic Congestion"/>
    <s v="Building Destruction"/>
    <s v="Environmental effects"/>
    <s v="Commercial Loss"/>
    <s v="Resilience Building"/>
    <s v="Awareness Raising  Education and Training"/>
    <s v="Reconstruction"/>
    <s v="Economic Policies"/>
    <s v="Lack Of Policies"/>
    <s v="Economic Policies"/>
    <s v="Violence"/>
    <s v="Loss of Values"/>
    <s v="Conflict"/>
    <s v="Economic and Livelihood Loss"/>
    <s v="Coordination and Inter Institutional Partnerships with NGOs and Other Actors"/>
    <s v="Awareness Raising  Education and Training"/>
    <s v="Shelter Construction"/>
    <s v="Lack Of Policies"/>
    <s v="Economic Policies"/>
    <s v="Conflict"/>
    <m/>
    <m/>
    <m/>
    <m/>
    <m/>
    <s v="Violence"/>
    <s v="Wildlife Attacks"/>
    <s v="Road Accidents"/>
    <m/>
    <m/>
    <m/>
    <n v="21"/>
    <m/>
    <m/>
    <n v="2"/>
    <n v="1"/>
    <n v="7"/>
    <n v="1"/>
    <m/>
    <m/>
    <m/>
    <n v="11"/>
    <n v="10"/>
    <m/>
    <m/>
    <m/>
    <n v="21"/>
    <m/>
    <m/>
    <m/>
    <m/>
    <m/>
    <n v="3"/>
    <n v="6"/>
    <n v="1"/>
    <m/>
    <n v="11"/>
    <m/>
    <m/>
    <m/>
    <n v="1"/>
    <m/>
    <n v="20"/>
    <m/>
    <n v="1"/>
    <m/>
    <m/>
    <m/>
    <n v="20"/>
    <m/>
    <s v="Alcoholism"/>
    <s v="Information"/>
    <s v="Uneducated "/>
    <s v="educated"/>
    <s v="Lack of notice"/>
    <s v="Notice for all"/>
    <m/>
    <n v="21"/>
    <m/>
    <m/>
    <m/>
    <m/>
    <m/>
    <n v="15"/>
    <n v="5"/>
    <n v="1"/>
    <m/>
    <m/>
    <n v="20"/>
    <n v="11"/>
    <m/>
    <m/>
    <m/>
    <m/>
    <m/>
    <n v="9"/>
    <n v="12"/>
    <m/>
    <m/>
    <m/>
    <m/>
    <m/>
    <n v="12"/>
    <n v="9"/>
    <m/>
    <m/>
    <s v="CC2109"/>
    <m/>
    <s v="Community Consultation"/>
  </r>
  <r>
    <n v="2538"/>
    <s v="http://www.surveygizmo.com/s3/survey/4563835/2VK5FPR097J3PKVT37FH6KSA5OTKEK?snc=1561619707_5d146cfb8ee510.48150907&amp;sg_navigate=start&amp;_iseditlink=true"/>
    <s v="EDIT"/>
    <s v="Bimala Maharjan"/>
    <s v="FSCN"/>
    <s v="Nepal  - National Society for Earthquake Technology - Nepal (NSET)"/>
    <s v="Nepal"/>
    <s v="Chandragiri Municipality Ward 3"/>
    <s v="Urban"/>
    <s v="05/29/2019"/>
    <s v="Nepal-FSCN-CC-Chandragiri-1"/>
    <x v="1"/>
    <n v="34"/>
    <x v="0"/>
    <x v="0"/>
    <x v="1"/>
    <x v="1"/>
    <x v="1"/>
    <n v="11"/>
    <s v="-"/>
    <m/>
    <m/>
    <m/>
    <m/>
    <s v="No"/>
    <s v="Fire"/>
    <s v="Economic and Livelihood Loss"/>
    <s v="Injury"/>
    <s v="Loss of Life"/>
    <s v="Awareness Raising  Education and Training"/>
    <s v="Do Not Live In Risky Places"/>
    <s v="Resilience Building"/>
    <s v="Lack Of Initiative"/>
    <s v="Lack Of Awareness And Education"/>
    <s v="Lack Of Government Action"/>
    <s v="Drought"/>
    <s v="Economic and Livelihood Loss"/>
    <s v="Increased Money Borrowing"/>
    <s v="Loss of Access to Basic Services"/>
    <s v="Actions For Poverty Reduction And Employment"/>
    <s v="Investment in Infrastructure Improvement and Mitigation Works"/>
    <s v="Livelihood Diversification"/>
    <s v="Lack Of Capacity"/>
    <s v="Lack Of Resources"/>
    <s v="Lack Of Productive Techniques"/>
    <s v="Road Accidents"/>
    <s v="Psychological Effects"/>
    <s v="Economic and Livelihood Loss"/>
    <s v="Loss of Life"/>
    <s v="Investment in Infrastructure Improvement and Mitigation Works"/>
    <s v="Disaster Preparedness"/>
    <s v="Monitoring of Regulation and Legislation"/>
    <s v="Lack Of Initiative"/>
    <m/>
    <s v="Lack Of Coordination Between Actors"/>
    <m/>
    <m/>
    <s v="-"/>
    <m/>
    <m/>
    <s v="Road Accidents"/>
    <s v="Reduction In Irrigation"/>
    <s v="Climate Change"/>
    <n v="34"/>
    <m/>
    <m/>
    <m/>
    <m/>
    <m/>
    <n v="34"/>
    <m/>
    <m/>
    <m/>
    <m/>
    <m/>
    <n v="34"/>
    <m/>
    <m/>
    <m/>
    <m/>
    <m/>
    <n v="34"/>
    <m/>
    <m/>
    <m/>
    <m/>
    <m/>
    <n v="30"/>
    <m/>
    <m/>
    <n v="4"/>
    <m/>
    <s v="Sometimes there is and sometimes there are not"/>
    <n v="30"/>
    <m/>
    <n v="1"/>
    <m/>
    <n v="4"/>
    <m/>
    <n v="28"/>
    <m/>
    <n v="1"/>
    <m/>
    <n v="5"/>
    <s v="If committee is formed, then we can get access to financial resources otherwise not."/>
    <s v="Lack of information"/>
    <s v="Pre information should be provided about DRR and its related program"/>
    <s v="Unaware about program"/>
    <s v="Pre information should be provided about DRR program  through messaging, email or letters"/>
    <s v="Lack of time"/>
    <s v="Appropriate time should be managed as per the preferences"/>
    <n v="3"/>
    <n v="2"/>
    <m/>
    <m/>
    <n v="29"/>
    <m/>
    <n v="29"/>
    <m/>
    <m/>
    <m/>
    <n v="5"/>
    <m/>
    <n v="34"/>
    <m/>
    <m/>
    <m/>
    <m/>
    <m/>
    <n v="34"/>
    <m/>
    <m/>
    <m/>
    <m/>
    <m/>
    <n v="32"/>
    <n v="2"/>
    <m/>
    <m/>
    <m/>
    <m/>
    <s v="CC2538"/>
    <m/>
    <s v="Community Consultation"/>
  </r>
  <r>
    <n v="2539"/>
    <s v="http://www.surveygizmo.com/s3/survey/4563835/2VK5FPR097J3PKVT37FH6KSA5OTKEK?snc=1561619709_5d146cfdc7f635.17502248&amp;sg_navigate=start&amp;_iseditlink=true"/>
    <s v="EDIT"/>
    <s v="Bimala Maharjan"/>
    <s v="FSCN"/>
    <s v="Nepal  - National Society for Earthquake Technology - Nepal (NSET)"/>
    <s v="Nepal"/>
    <s v="Chandragiri Municipality Ward 3"/>
    <s v="Urban"/>
    <s v="04/29/2019"/>
    <s v="Nepal-FSCN-CC-Chandragiri-2"/>
    <x v="0"/>
    <n v="26"/>
    <x v="0"/>
    <x v="0"/>
    <x v="2"/>
    <x v="2"/>
    <x v="2"/>
    <m/>
    <s v="-"/>
    <m/>
    <m/>
    <m/>
    <m/>
    <s v="No"/>
    <s v="Road Accidents"/>
    <s v="Disease/Health Effects"/>
    <s v="Injury"/>
    <s v="Psychological Effects"/>
    <s v="Awareness Raising  Education and Training"/>
    <s v="Insurance"/>
    <s v="Health Promotion"/>
    <s v="Attitudinal Issues"/>
    <s v="Lack Of Capacity"/>
    <s v="Lack Of Awareness And Education"/>
    <s v="Deforestation"/>
    <s v="Economic and Livelihood Loss"/>
    <s v="Environmental effects"/>
    <s v="Impact on Biodiversity"/>
    <s v="Investment in Infrastructure Improvement and Mitigation Works"/>
    <s v="Promote and Maintain Ancestral Knowledge and Practices"/>
    <s v="Local government action"/>
    <s v="Lack Of Awareness And Education"/>
    <s v="Lack Of Initiative"/>
    <s v="Lack Of Risk Awareness And Planning"/>
    <s v="Fire"/>
    <s v="Economic and Livelihood Loss"/>
    <s v="Environmental effects"/>
    <s v="Looting of Properties"/>
    <s v="Risk Assessment"/>
    <s v="Measures to Protect Vulnerable Groups"/>
    <s v="Resilience Building"/>
    <s v="Lack Of Manpower"/>
    <s v="Lack Of Initiative"/>
    <s v="Lack Of Resources"/>
    <m/>
    <m/>
    <s v="-"/>
    <m/>
    <m/>
    <s v="Climate Change"/>
    <s v="Pollution"/>
    <s v="Conflict/Insecurity"/>
    <n v="25"/>
    <m/>
    <n v="1"/>
    <m/>
    <m/>
    <m/>
    <n v="26"/>
    <m/>
    <m/>
    <m/>
    <m/>
    <m/>
    <n v="23"/>
    <m/>
    <n v="3"/>
    <m/>
    <m/>
    <m/>
    <n v="26"/>
    <m/>
    <m/>
    <m/>
    <m/>
    <m/>
    <n v="26"/>
    <m/>
    <m/>
    <m/>
    <m/>
    <m/>
    <n v="26"/>
    <m/>
    <m/>
    <m/>
    <m/>
    <m/>
    <n v="26"/>
    <m/>
    <m/>
    <m/>
    <m/>
    <m/>
    <s v="Lack of time"/>
    <s v="Appropriate time should be managed as per the preferences"/>
    <s v="No information"/>
    <s v="People should be informed about DRR, its impact and importance"/>
    <s v="Low participation"/>
    <s v="All local people should be provided with equal opportunities in  DRR  platform  based program"/>
    <n v="21"/>
    <m/>
    <m/>
    <m/>
    <n v="5"/>
    <m/>
    <n v="23"/>
    <m/>
    <n v="3"/>
    <m/>
    <m/>
    <m/>
    <n v="26"/>
    <m/>
    <m/>
    <m/>
    <m/>
    <m/>
    <n v="26"/>
    <m/>
    <m/>
    <m/>
    <m/>
    <m/>
    <n v="24"/>
    <n v="2"/>
    <m/>
    <m/>
    <m/>
    <m/>
    <s v="CC2539"/>
    <m/>
    <s v="Community Consultation"/>
  </r>
  <r>
    <n v="2540"/>
    <s v="http://www.surveygizmo.com/s3/survey/4563835/2VK5FPR097J3PKVT37FH6KSA5OTKEK?snc=1561619711_5d146cff9e7f25.79995719&amp;sg_navigate=start&amp;_iseditlink=true"/>
    <s v="EDIT"/>
    <s v="Bimala Maharjan"/>
    <s v="FSCN"/>
    <s v="Nepal  - National Society for Earthquake Technology - Nepal (NSET)"/>
    <s v="Nepal"/>
    <s v="Chandragiri Municipality Ward 3"/>
    <s v="Urban"/>
    <d v="2019-07-05T00:00:00"/>
    <s v="Nepal-FSCN-CC-Chandragiri-3"/>
    <x v="2"/>
    <n v="15"/>
    <x v="1"/>
    <x v="1"/>
    <x v="1"/>
    <x v="1"/>
    <x v="2"/>
    <m/>
    <m/>
    <m/>
    <m/>
    <s v="-"/>
    <m/>
    <s v="Yes"/>
    <s v="Poverty"/>
    <s v="Economic and Livelihood Loss"/>
    <s v="Food Insecurity"/>
    <s v="Hunger"/>
    <s v="Livelihood Diversification"/>
    <s v="Food Security Actions"/>
    <s v="Raising Homes"/>
    <s v="Conflict"/>
    <s v="Conflict In Schedule"/>
    <s v="Economic Policies"/>
    <s v="High Cost of Living"/>
    <s v="Hopelessness"/>
    <s v="Economic and Livelihood Loss"/>
    <s v="Livestock Loss"/>
    <s v="Individual/Personal Action"/>
    <s v="Livelihood Diversification"/>
    <s v="Local government action"/>
    <s v="Communication Issues"/>
    <s v="Economic Policies"/>
    <s v="Lack Of Coordination Between Actors"/>
    <s v="Disease/Epidemics"/>
    <s v="Disease/Health Effects"/>
    <s v="Loss of Life"/>
    <s v="Loss of Clean Water Sources"/>
    <s v="Health Promotion"/>
    <s v="Awareness Raising  Education and Training"/>
    <s v="Drainage Channels"/>
    <s v="Attitudinal Issues"/>
    <s v="Conflict In Schedule"/>
    <s v="Lack Of Community Commitment"/>
    <m/>
    <s v="-"/>
    <m/>
    <m/>
    <m/>
    <s v="Deforestation"/>
    <s v="Disease/Epidemics"/>
    <s v="Climate Change"/>
    <n v="15"/>
    <m/>
    <m/>
    <m/>
    <m/>
    <m/>
    <n v="15"/>
    <m/>
    <m/>
    <m/>
    <m/>
    <m/>
    <n v="15"/>
    <m/>
    <m/>
    <m/>
    <m/>
    <m/>
    <n v="15"/>
    <m/>
    <m/>
    <m/>
    <m/>
    <m/>
    <n v="15"/>
    <m/>
    <m/>
    <m/>
    <m/>
    <m/>
    <n v="15"/>
    <m/>
    <m/>
    <m/>
    <m/>
    <m/>
    <n v="15"/>
    <m/>
    <m/>
    <m/>
    <m/>
    <m/>
    <s v="No information"/>
    <s v="People should be informed about DRR, its impact and importance"/>
    <s v="Illiteracy"/>
    <s v="DRR based education should be promoted throughout the school level"/>
    <s v="Budget"/>
    <s v="Allocated budget should be effectively utilized in DRR decision making process"/>
    <n v="15"/>
    <m/>
    <m/>
    <m/>
    <m/>
    <m/>
    <m/>
    <m/>
    <n v="15"/>
    <m/>
    <m/>
    <m/>
    <n v="15"/>
    <m/>
    <m/>
    <m/>
    <m/>
    <m/>
    <n v="15"/>
    <m/>
    <m/>
    <m/>
    <m/>
    <m/>
    <n v="15"/>
    <m/>
    <m/>
    <m/>
    <m/>
    <m/>
    <s v="CC2540"/>
    <m/>
    <s v="Community Consultation"/>
  </r>
  <r>
    <n v="2541"/>
    <s v="http://www.surveygizmo.com/s3/survey/4563835/2VK5FPR097J3PKVT37FH6KSA5OTKEK?snc=1561619713_5d146d01b218e2.78540788&amp;sg_navigate=start&amp;_iseditlink=true"/>
    <s v="EDIT"/>
    <s v="Bimala Maharjan"/>
    <s v="FSCN"/>
    <s v="Nepal  - National Society for Earthquake Technology - Nepal (NSET)"/>
    <s v="Nepal"/>
    <s v="Chandragiri Municipality Ward 3"/>
    <s v="Urban"/>
    <d v="2019-07-05T00:00:00"/>
    <s v="Nepal-FSCN-CC-Chandragiri-4"/>
    <x v="3"/>
    <n v="20"/>
    <x v="0"/>
    <x v="2"/>
    <x v="3"/>
    <x v="3"/>
    <x v="3"/>
    <m/>
    <m/>
    <m/>
    <m/>
    <s v="-"/>
    <m/>
    <s v="Yes"/>
    <s v="Earthquakes"/>
    <s v="Loss of Assets"/>
    <s v="Psychological Effects"/>
    <s v="Loss of Values"/>
    <s v="Awareness Raising  Education and Training"/>
    <s v="Health Promotion"/>
    <s v="Risk Assessment"/>
    <s v="High Debt"/>
    <s v="Health Condition"/>
    <s v="Lack Of Awareness And Education"/>
    <s v="Road Accidents"/>
    <s v="Disability"/>
    <s v="Disease/Health Effects"/>
    <s v="Loss of Life"/>
    <s v="Health Promotion"/>
    <s v="First Aid Course"/>
    <s v="Insurance"/>
    <s v="Discrimination Against People With Disabilities"/>
    <s v="Health Condition"/>
    <s v="Lack Of Resources"/>
    <s v="Alcoholism"/>
    <s v="Disability"/>
    <s v="Loss of Values"/>
    <s v="Loss of Life"/>
    <s v="Health Promotion"/>
    <s v="Individual/Personal Action"/>
    <s v="Insurance"/>
    <s v="Discrimination Against People With Disabilities"/>
    <s v="Lack Of Initiative"/>
    <s v="Lack Of Resources"/>
    <m/>
    <s v="-"/>
    <m/>
    <m/>
    <m/>
    <s v="Noise Pollution"/>
    <s v="Climate Change"/>
    <s v="Improper waste disposal"/>
    <n v="20"/>
    <m/>
    <m/>
    <n v="20"/>
    <m/>
    <m/>
    <n v="20"/>
    <m/>
    <m/>
    <m/>
    <m/>
    <m/>
    <n v="18"/>
    <n v="2"/>
    <m/>
    <m/>
    <m/>
    <m/>
    <n v="20"/>
    <m/>
    <m/>
    <m/>
    <m/>
    <m/>
    <n v="18"/>
    <n v="2"/>
    <m/>
    <m/>
    <m/>
    <m/>
    <n v="20"/>
    <m/>
    <m/>
    <m/>
    <m/>
    <m/>
    <n v="20"/>
    <m/>
    <m/>
    <m/>
    <m/>
    <m/>
    <s v="Budget"/>
    <s v="Allocated budget should be effectively utilized in DRR decision making process"/>
    <s v="Unaware about program"/>
    <s v="Pre information should be provided about DRR and its related program"/>
    <s v="Poverty"/>
    <s v="Job opportunities should be provided"/>
    <n v="20"/>
    <m/>
    <m/>
    <m/>
    <m/>
    <m/>
    <n v="14"/>
    <n v="2"/>
    <m/>
    <m/>
    <n v="4"/>
    <m/>
    <n v="20"/>
    <m/>
    <m/>
    <m/>
    <m/>
    <m/>
    <n v="20"/>
    <m/>
    <m/>
    <m/>
    <m/>
    <m/>
    <n v="20"/>
    <m/>
    <m/>
    <m/>
    <m/>
    <m/>
    <s v="CC2541"/>
    <m/>
    <s v="Community Consultation"/>
  </r>
  <r>
    <n v="2542"/>
    <s v="http://www.surveygizmo.com/s3/survey/4563835/2VK5FPR097J3PKVT37FH6KSA5OTKEK?snc=1561619715_5d146d03a488d6.31801441&amp;sg_navigate=start&amp;_iseditlink=true"/>
    <s v="EDIT"/>
    <s v="Bimala Maharjan"/>
    <s v="FSCN"/>
    <s v="Nepal  - National Society for Earthquake Technology - Nepal (NSET)"/>
    <s v="Nepal"/>
    <s v="Chandragiri Municipality Ward 3"/>
    <s v="Urban"/>
    <d v="2019-07-05T00:00:00"/>
    <s v="Nepal-FSCN-CC-Chandragiri-5"/>
    <x v="1"/>
    <n v="10"/>
    <x v="0"/>
    <x v="0"/>
    <x v="1"/>
    <x v="1"/>
    <x v="4"/>
    <n v="3"/>
    <s v="-"/>
    <m/>
    <m/>
    <m/>
    <m/>
    <s v="No"/>
    <s v="Crop Damage"/>
    <s v="Economic and Livelihood Loss"/>
    <s v="Food Insecurity"/>
    <s v="Hunger"/>
    <s v="Actions For Poverty Reduction And Employment"/>
    <s v="Food Security Actions"/>
    <s v="Livelihood Diversification"/>
    <s v="Lack Of Coordination Between Actors"/>
    <s v="Lack Of Initiative"/>
    <s v="Lack Of Land Surveying And Planning"/>
    <s v="Alcoholism"/>
    <s v="Psychological Effects"/>
    <s v="Loss of Life"/>
    <s v="Disease/Health Effects"/>
    <s v="Health Promotion"/>
    <s v="Insurance"/>
    <s v="Psychological intervention"/>
    <s v="Lack Of Initiative"/>
    <s v="High Debt"/>
    <s v="Health Condition"/>
    <s v="Earthquakes"/>
    <s v="Crop Damage"/>
    <s v="Impact on Biodiversity"/>
    <s v="Economic and Livelihood Loss"/>
    <s v="Climate Change Adaptation"/>
    <s v="Climate Change Mitigation"/>
    <s v="Investment in Infrastructure Improvement and Mitigation Works"/>
    <s v="Lack Of Awareness And Education"/>
    <s v="Lack Of Community Commitment"/>
    <s v="Lack Of Coordination Between Actors"/>
    <s v="-"/>
    <m/>
    <m/>
    <m/>
    <m/>
    <s v="Corruption"/>
    <s v="Crop Damage"/>
    <s v="Earthquakes"/>
    <n v="5"/>
    <m/>
    <n v="5"/>
    <m/>
    <m/>
    <m/>
    <n v="7"/>
    <m/>
    <n v="3"/>
    <m/>
    <m/>
    <m/>
    <m/>
    <n v="8"/>
    <n v="2"/>
    <m/>
    <m/>
    <m/>
    <n v="7"/>
    <m/>
    <m/>
    <n v="3"/>
    <m/>
    <m/>
    <n v="8"/>
    <m/>
    <m/>
    <n v="2"/>
    <m/>
    <m/>
    <n v="9"/>
    <m/>
    <m/>
    <n v="1"/>
    <m/>
    <m/>
    <n v="4"/>
    <m/>
    <n v="3"/>
    <n v="2"/>
    <n v="1"/>
    <m/>
    <s v="No information"/>
    <s v="Pre information should be provided about DRR  and its related program"/>
    <s v="Illiteracy"/>
    <s v="DRR based education should be promoted throughout the school level"/>
    <s v="Lack of time"/>
    <s v="Appropriate time should be managed as per the preferences"/>
    <n v="5"/>
    <m/>
    <n v="4"/>
    <n v="1"/>
    <m/>
    <m/>
    <n v="10"/>
    <m/>
    <m/>
    <m/>
    <m/>
    <m/>
    <n v="10"/>
    <m/>
    <m/>
    <m/>
    <m/>
    <m/>
    <m/>
    <n v="8"/>
    <n v="2"/>
    <m/>
    <m/>
    <m/>
    <n v="5"/>
    <n v="5"/>
    <m/>
    <m/>
    <m/>
    <m/>
    <s v="CC2542"/>
    <m/>
    <s v="Community Consultation"/>
  </r>
  <r>
    <n v="2558"/>
    <s v="http://www.surveygizmo.com/s3/survey/4563835/2VK5FPR097J3PKVT37FH6KSA5OTKEK?snc=1561703110_5d15b2c6bc9315.72413147&amp;sg_navigate=start&amp;_iseditlink=true"/>
    <s v="EDIT"/>
    <s v="Hari Prasad Adhikari"/>
    <s v="FAYA"/>
    <s v="Nepal  - National Society for Earthquake Technology - Nepal (NSET)"/>
    <s v="Nepal"/>
    <s v="Birendranagar Municipality Ward 10"/>
    <s v="Urban"/>
    <d v="2019-05-04T00:00:00"/>
    <s v="Nepal-FAYA-CC-Birendranagar Ward 10 - 1"/>
    <x v="3"/>
    <n v="29"/>
    <x v="0"/>
    <x v="3"/>
    <x v="4"/>
    <x v="4"/>
    <x v="5"/>
    <n v="7"/>
    <m/>
    <m/>
    <m/>
    <m/>
    <m/>
    <s v="Yes"/>
    <s v="Floods"/>
    <s v="Food Insecurity"/>
    <s v="Crop Damage"/>
    <m/>
    <s v="Dam/Dyke Building"/>
    <s v="Reforestation"/>
    <m/>
    <s v="Lack Of Policies"/>
    <s v="Poverty"/>
    <m/>
    <m/>
    <m/>
    <m/>
    <m/>
    <m/>
    <m/>
    <m/>
    <m/>
    <m/>
    <m/>
    <m/>
    <s v="Looting of Properties"/>
    <m/>
    <m/>
    <m/>
    <m/>
    <m/>
    <m/>
    <m/>
    <m/>
    <m/>
    <m/>
    <m/>
    <m/>
    <n v="5"/>
    <s v="Floods"/>
    <s v="Climate Change"/>
    <s v="Lack of Access to Water"/>
    <m/>
    <m/>
    <n v="3"/>
    <m/>
    <m/>
    <m/>
    <n v="1"/>
    <m/>
    <m/>
    <m/>
    <m/>
    <m/>
    <m/>
    <m/>
    <m/>
    <n v="4"/>
    <m/>
    <m/>
    <m/>
    <m/>
    <m/>
    <n v="4"/>
    <m/>
    <m/>
    <m/>
    <n v="2"/>
    <m/>
    <m/>
    <m/>
    <m/>
    <m/>
    <m/>
    <m/>
    <n v="4"/>
    <m/>
    <m/>
    <m/>
    <m/>
    <n v="3"/>
    <m/>
    <m/>
    <m/>
    <s v="Enployment Oppertunities"/>
    <s v="Dam/Dykes Construction"/>
    <s v="Transport "/>
    <s v="Transport facilities"/>
    <s v="Flood"/>
    <s v="Managed settelment"/>
    <n v="1"/>
    <m/>
    <m/>
    <m/>
    <m/>
    <m/>
    <n v="1"/>
    <m/>
    <m/>
    <m/>
    <m/>
    <m/>
    <m/>
    <m/>
    <n v="3"/>
    <m/>
    <m/>
    <m/>
    <m/>
    <m/>
    <m/>
    <m/>
    <n v="5"/>
    <m/>
    <m/>
    <n v="2"/>
    <m/>
    <m/>
    <m/>
    <m/>
    <s v="CC2558"/>
    <m/>
    <s v="Community Consultation"/>
  </r>
  <r>
    <n v="2559"/>
    <s v="http://www.surveygizmo.com/s3/survey/4563835/2VK5FPR097J3PKVT37FH6KSA5OTKEK?snc=1561703113_5d15b2c96ffdd9.93081602&amp;sg_navigate=start&amp;_iseditlink=true"/>
    <s v="EDIT"/>
    <s v="Hari Prasad Adhikari"/>
    <s v="FAYA"/>
    <s v="Nepal  - National Society for Earthquake Technology - Nepal (NSET)"/>
    <s v="Nepal"/>
    <s v="Birendranagar Municipality Ward 10"/>
    <s v="Urban"/>
    <d v="2019-05-08T00:00:00"/>
    <s v="Nepal-FAYA-CC-Birendranagar Ward 10 - 2"/>
    <x v="1"/>
    <n v="30"/>
    <x v="0"/>
    <x v="0"/>
    <x v="1"/>
    <x v="1"/>
    <x v="5"/>
    <n v="24"/>
    <m/>
    <m/>
    <m/>
    <m/>
    <m/>
    <s v="No"/>
    <s v="Floods"/>
    <s v="Infrastructure Damage"/>
    <s v="Reduction In Irrigation"/>
    <m/>
    <s v="Awareness Raising  Education and Training"/>
    <m/>
    <m/>
    <m/>
    <s v="Lack Of Awareness And Education"/>
    <m/>
    <s v="Drought"/>
    <s v="Reduction In Irrigation"/>
    <s v="Loss of Clean Water Sources"/>
    <m/>
    <s v="Reforestation"/>
    <s v="Awareness Raising  Education and Training"/>
    <m/>
    <s v="Water Pollution"/>
    <s v="Unplanned Urbanisation"/>
    <m/>
    <m/>
    <m/>
    <m/>
    <m/>
    <m/>
    <m/>
    <m/>
    <m/>
    <m/>
    <m/>
    <m/>
    <m/>
    <m/>
    <m/>
    <m/>
    <s v="Crop Damage"/>
    <s v="Lack of Access to Water"/>
    <s v="Hail"/>
    <n v="1"/>
    <m/>
    <m/>
    <m/>
    <m/>
    <m/>
    <n v="1"/>
    <m/>
    <m/>
    <m/>
    <m/>
    <m/>
    <n v="1"/>
    <m/>
    <m/>
    <m/>
    <m/>
    <m/>
    <m/>
    <m/>
    <m/>
    <n v="4"/>
    <m/>
    <m/>
    <m/>
    <m/>
    <n v="3"/>
    <m/>
    <m/>
    <m/>
    <m/>
    <m/>
    <m/>
    <n v="4"/>
    <n v="5"/>
    <m/>
    <m/>
    <n v="2"/>
    <m/>
    <m/>
    <m/>
    <m/>
    <s v="Lack of information"/>
    <s v="Providing information in time "/>
    <s v="Budget "/>
    <s v="Budget Management"/>
    <s v="Civil settelment "/>
    <s v="Managed settelment"/>
    <m/>
    <m/>
    <n v="3"/>
    <m/>
    <m/>
    <m/>
    <n v="1"/>
    <m/>
    <m/>
    <m/>
    <m/>
    <m/>
    <m/>
    <m/>
    <n v="3"/>
    <m/>
    <m/>
    <m/>
    <m/>
    <m/>
    <m/>
    <m/>
    <n v="5"/>
    <m/>
    <m/>
    <m/>
    <m/>
    <n v="4"/>
    <m/>
    <m/>
    <s v="CC2559"/>
    <m/>
    <s v="Community Consultation"/>
  </r>
  <r>
    <n v="2560"/>
    <s v="http://www.surveygizmo.com/s3/survey/4563835/2VK5FPR097J3PKVT37FH6KSA5OTKEK?snc=1561703115_5d15b2cbd80869.96258231&amp;sg_navigate=start&amp;_iseditlink=true"/>
    <s v="EDIT"/>
    <s v="Hari Prasad Adhikari"/>
    <s v="FAYA"/>
    <s v="Nepal  - National Society for Earthquake Technology - Nepal (NSET)"/>
    <s v="Nepal"/>
    <s v="Birendranagar Municipality Ward 10"/>
    <s v="Urban"/>
    <d v="2019-05-04T00:00:00"/>
    <s v="Nepal-FAYA-CC-Birendranagar Ward 10 - 3"/>
    <x v="0"/>
    <n v="25"/>
    <x v="0"/>
    <x v="4"/>
    <x v="5"/>
    <x v="3"/>
    <x v="0"/>
    <n v="2"/>
    <m/>
    <m/>
    <m/>
    <m/>
    <m/>
    <s v="No"/>
    <s v="Floods"/>
    <s v="Building Destruction"/>
    <s v="Livestock Loss"/>
    <s v="Economic and Livelihood Loss"/>
    <s v="Dam/Dyke Building"/>
    <s v="Reconstruction"/>
    <s v="Reforestation"/>
    <s v="Lack Of Awareness And Education"/>
    <m/>
    <m/>
    <s v="Drought"/>
    <s v="Loss of Values"/>
    <s v="Loss of Clean Water Sources"/>
    <m/>
    <s v="Awareness Raising  Education and Training"/>
    <m/>
    <m/>
    <s v="Lack Of Awareness And Education"/>
    <s v="Landlessness"/>
    <m/>
    <m/>
    <m/>
    <m/>
    <s v="Environmental effects"/>
    <m/>
    <m/>
    <m/>
    <m/>
    <m/>
    <m/>
    <m/>
    <m/>
    <m/>
    <m/>
    <m/>
    <s v="Disease/Epidemics"/>
    <s v="Unemployment"/>
    <m/>
    <m/>
    <m/>
    <m/>
    <n v="4"/>
    <m/>
    <m/>
    <m/>
    <m/>
    <m/>
    <m/>
    <n v="5"/>
    <m/>
    <m/>
    <n v="2"/>
    <m/>
    <m/>
    <m/>
    <m/>
    <m/>
    <m/>
    <m/>
    <n v="4"/>
    <m/>
    <m/>
    <m/>
    <m/>
    <n v="3"/>
    <m/>
    <m/>
    <m/>
    <n v="1"/>
    <m/>
    <m/>
    <m/>
    <m/>
    <m/>
    <m/>
    <m/>
    <m/>
    <m/>
    <n v="5"/>
    <m/>
    <s v="Household Task"/>
    <s v="task Management"/>
    <s v="Lack of interest"/>
    <s v="developing interst"/>
    <s v="lack of capital management "/>
    <s v="capital management"/>
    <n v="1"/>
    <m/>
    <m/>
    <m/>
    <m/>
    <m/>
    <m/>
    <m/>
    <m/>
    <m/>
    <n v="5"/>
    <m/>
    <n v="1"/>
    <m/>
    <m/>
    <m/>
    <m/>
    <m/>
    <m/>
    <m/>
    <m/>
    <m/>
    <n v="5"/>
    <m/>
    <n v="1"/>
    <m/>
    <m/>
    <m/>
    <m/>
    <m/>
    <s v="CC2560"/>
    <m/>
    <s v="Community Consultation"/>
  </r>
  <r>
    <n v="2561"/>
    <s v="http://www.surveygizmo.com/s3/survey/4563835/2VK5FPR097J3PKVT37FH6KSA5OTKEK?snc=1561703118_5d15b2ceb2e932.94271860&amp;sg_navigate=start&amp;_iseditlink=true"/>
    <s v="EDIT"/>
    <s v="Hari Prasad Adhikari "/>
    <s v="FAYA"/>
    <s v="Nepal  - National Society for Earthquake Technology - Nepal (NSET)"/>
    <s v="Nepal"/>
    <s v="Birendranagar Municipality Ward 10"/>
    <s v="Urban"/>
    <d v="2019-05-07T00:00:00"/>
    <s v="Nepal-FAYA-CC-Birendranagar Ward 10 -  4"/>
    <x v="3"/>
    <n v="23"/>
    <x v="0"/>
    <x v="5"/>
    <x v="1"/>
    <x v="1"/>
    <x v="2"/>
    <m/>
    <m/>
    <m/>
    <m/>
    <m/>
    <m/>
    <s v="No"/>
    <s v="Earthquakes"/>
    <s v="Building Destruction"/>
    <s v="Infrastructure Damage"/>
    <m/>
    <s v="Awareness Raising  Education and Training"/>
    <s v="Reconstruction"/>
    <m/>
    <s v="Climate Change"/>
    <s v="Lack Of Manpower"/>
    <s v="Geographical Situation"/>
    <s v="Fire"/>
    <s v="Environmental effects"/>
    <s v="Economic and Livelihood Loss"/>
    <m/>
    <s v="Awareness Raising  Education and Training"/>
    <s v="Contingency Planning"/>
    <s v="Disaster Preparedness"/>
    <s v="Lack Of Risk Awareness And Planning"/>
    <s v="Lack Of Productive Techniques"/>
    <m/>
    <s v="Floods"/>
    <s v="Environmental effects"/>
    <s v="Infrastructure Damage"/>
    <s v="Impact on Biodiversity"/>
    <s v="Dam/Dyke Building"/>
    <s v="Reforestation"/>
    <s v="Awareness Raising  Education and Training"/>
    <s v="Economic Policies"/>
    <s v="Lack Of Awareness And Education"/>
    <s v="Lack Of Land Surveying And Planning"/>
    <m/>
    <m/>
    <m/>
    <m/>
    <n v="5"/>
    <s v="Floods"/>
    <s v="Drought"/>
    <s v="Disease/Epidemics"/>
    <m/>
    <m/>
    <n v="3"/>
    <m/>
    <m/>
    <m/>
    <m/>
    <m/>
    <m/>
    <n v="4"/>
    <m/>
    <m/>
    <m/>
    <n v="2"/>
    <m/>
    <m/>
    <m/>
    <m/>
    <m/>
    <m/>
    <m/>
    <n v="4"/>
    <m/>
    <m/>
    <m/>
    <m/>
    <m/>
    <n v="4"/>
    <m/>
    <m/>
    <n v="1"/>
    <m/>
    <m/>
    <m/>
    <m/>
    <m/>
    <n v="1"/>
    <m/>
    <m/>
    <m/>
    <m/>
    <m/>
    <s v="Lack of information"/>
    <s v="Allowance Management "/>
    <s v="lack of awareness "/>
    <s v="awareness management "/>
    <s v="lack of budget "/>
    <s v="budget management "/>
    <m/>
    <m/>
    <n v="3"/>
    <m/>
    <m/>
    <m/>
    <n v="1"/>
    <m/>
    <m/>
    <m/>
    <m/>
    <m/>
    <m/>
    <n v="2"/>
    <m/>
    <m/>
    <m/>
    <m/>
    <m/>
    <m/>
    <m/>
    <m/>
    <n v="5"/>
    <m/>
    <m/>
    <m/>
    <m/>
    <n v="4"/>
    <m/>
    <m/>
    <s v="CC2561"/>
    <m/>
    <s v="Community Consultation"/>
  </r>
  <r>
    <n v="2562"/>
    <s v="http://www.surveygizmo.com/s3/survey/4563835/2VK5FPR097J3PKVT37FH6KSA5OTKEK?snc=1561703121_5d15b2d10fcac3.91094350&amp;sg_navigate=start&amp;_iseditlink=true"/>
    <s v="EDIT"/>
    <s v="Hari Prasad Adhikari"/>
    <s v="FAYA"/>
    <s v="Nepal  - National Society for Earthquake Technology - Nepal (NSET)"/>
    <s v="Nepal"/>
    <s v="Birendranagar Municipality Ward 10"/>
    <s v="Urban"/>
    <s v=" 07/05/2019"/>
    <s v="Nepal-FAYA-CC-Birendranagar Ward 10 -  5"/>
    <x v="2"/>
    <n v="16"/>
    <x v="0"/>
    <x v="4"/>
    <x v="6"/>
    <x v="5"/>
    <x v="5"/>
    <n v="2"/>
    <m/>
    <m/>
    <m/>
    <m/>
    <m/>
    <s v="Yes"/>
    <s v="Floods"/>
    <s v="Crop Damage"/>
    <s v="Flooding"/>
    <m/>
    <s v="Dam/Dyke Building"/>
    <s v="Disaster Preparedness"/>
    <s v="Reforestation"/>
    <s v="Economic Policies"/>
    <s v="Lack Of Government Commitment"/>
    <s v="Lack Of Preparedness"/>
    <s v="Drought"/>
    <s v="Loss of Clean Water Sources"/>
    <s v="Disease/Health Effects"/>
    <s v="Environmental effects"/>
    <s v="Climate Change Mitigation"/>
    <s v="Reforestation"/>
    <m/>
    <s v="Lack Of Policies"/>
    <s v="Deforestation"/>
    <m/>
    <s v="Earthquakes"/>
    <s v="Building Destruction"/>
    <s v="Loss of Clean Water Sources"/>
    <s v="Economic and Livelihood Loss"/>
    <s v="Reconstruction"/>
    <s v="Resilience Building"/>
    <s v="Contingency Planning"/>
    <s v="Lack Of Policies"/>
    <s v="Lack Of Awareness And Education"/>
    <m/>
    <m/>
    <m/>
    <m/>
    <m/>
    <n v="5"/>
    <s v="Disease/Epidemics"/>
    <s v="Lack of Access to Water"/>
    <s v="Climate Change"/>
    <m/>
    <n v="2"/>
    <m/>
    <m/>
    <m/>
    <m/>
    <m/>
    <m/>
    <m/>
    <n v="4"/>
    <m/>
    <m/>
    <m/>
    <n v="2"/>
    <m/>
    <m/>
    <m/>
    <m/>
    <n v="1"/>
    <m/>
    <m/>
    <m/>
    <m/>
    <m/>
    <n v="1"/>
    <m/>
    <m/>
    <m/>
    <m/>
    <m/>
    <m/>
    <m/>
    <n v="3"/>
    <m/>
    <m/>
    <m/>
    <n v="1"/>
    <m/>
    <m/>
    <m/>
    <m/>
    <m/>
    <s v="Lack of information"/>
    <s v="Information in time "/>
    <s v="Geographical Difficulties "/>
    <s v="Unified Settelments"/>
    <s v="lack of unity"/>
    <s v="Unity"/>
    <n v="1"/>
    <m/>
    <m/>
    <m/>
    <m/>
    <m/>
    <m/>
    <n v="2"/>
    <m/>
    <m/>
    <m/>
    <m/>
    <m/>
    <m/>
    <n v="3"/>
    <m/>
    <m/>
    <m/>
    <m/>
    <n v="2"/>
    <m/>
    <m/>
    <m/>
    <m/>
    <n v="1"/>
    <m/>
    <m/>
    <m/>
    <m/>
    <m/>
    <s v="CC2562"/>
    <m/>
    <s v="Community Consultation"/>
  </r>
  <r>
    <n v="2563"/>
    <s v="http://www.surveygizmo.com/s3/survey/4563835/2VK5FPR097J3PKVT37FH6KSA5OTKEK?snc=1561705221_5d15bb0598d373.49824313&amp;sg_navigate=start&amp;_iseditlink=true"/>
    <s v="EDIT"/>
    <s v="Hari Prasad Adhikari"/>
    <s v="FAYA"/>
    <s v="Nepal  - National Society for Earthquake Technology - Nepal (NSET)"/>
    <s v="Nepal"/>
    <s v="Chaukune Rural Municipality Ward 10"/>
    <s v="Rural"/>
    <d v="2019-05-05T00:00:00"/>
    <s v="Nepal-FAYA-CC-Chaukune- Ward 10 - 1"/>
    <x v="1"/>
    <n v="29"/>
    <x v="0"/>
    <x v="0"/>
    <x v="1"/>
    <x v="1"/>
    <x v="6"/>
    <n v="18"/>
    <s v="No"/>
    <m/>
    <m/>
    <m/>
    <m/>
    <s v="No"/>
    <s v="Floods"/>
    <s v="Infrastructure Damage"/>
    <s v="Crop Damage"/>
    <s v="Economic and Livelihood Loss"/>
    <s v="Reconstruction"/>
    <s v="Livelihood Diversification"/>
    <s v="Reforestation"/>
    <s v="Economic Policies"/>
    <s v="Lack Of Access To Technology"/>
    <s v="Family Problem/ Issues"/>
    <s v="Storms"/>
    <s v="Building Destruction"/>
    <s v="Environmental effects"/>
    <s v="Crop Damage"/>
    <s v="Resilience Building"/>
    <s v="Reforestation"/>
    <s v="Promote and Maintain Ancestral Knowledge and Practices"/>
    <s v="Lack Of Policies"/>
    <s v="Economic Policies"/>
    <s v="Climate Change"/>
    <s v="Lack of Access to Water"/>
    <s v="Food Insecurity"/>
    <s v="Disease/Health Effects"/>
    <s v="Loss of Clean Water Sources"/>
    <s v="Dam/Dyke Building"/>
    <s v="Protect Water Tanks"/>
    <s v="Water and Sanitation Programme"/>
    <s v="Economic Policies"/>
    <s v="Lack Of Public Transparency And Accountability"/>
    <s v="Lack Of Policies"/>
    <m/>
    <m/>
    <m/>
    <m/>
    <n v="5"/>
    <s v="Displacement"/>
    <s v="Road Accidents"/>
    <s v="Lack of Access to Water"/>
    <n v="1"/>
    <m/>
    <m/>
    <m/>
    <m/>
    <m/>
    <n v="1"/>
    <m/>
    <m/>
    <m/>
    <m/>
    <m/>
    <m/>
    <m/>
    <n v="3"/>
    <m/>
    <m/>
    <m/>
    <m/>
    <n v="2"/>
    <m/>
    <m/>
    <m/>
    <m/>
    <m/>
    <m/>
    <m/>
    <m/>
    <m/>
    <m/>
    <n v="1"/>
    <m/>
    <m/>
    <m/>
    <m/>
    <m/>
    <n v="1"/>
    <m/>
    <m/>
    <m/>
    <m/>
    <m/>
    <s v="Lack of information"/>
    <s v="Information on time"/>
    <s v="Busy on work"/>
    <s v="Managing time for notice"/>
    <s v="Budget"/>
    <s v="Managed budget"/>
    <m/>
    <n v="2"/>
    <m/>
    <m/>
    <m/>
    <m/>
    <m/>
    <m/>
    <n v="3"/>
    <m/>
    <m/>
    <m/>
    <n v="1"/>
    <m/>
    <m/>
    <m/>
    <m/>
    <m/>
    <m/>
    <m/>
    <m/>
    <m/>
    <n v="5"/>
    <m/>
    <m/>
    <n v="2"/>
    <m/>
    <m/>
    <m/>
    <m/>
    <s v="CC2563"/>
    <m/>
    <s v="Community Consultation"/>
  </r>
  <r>
    <n v="2564"/>
    <s v="http://www.surveygizmo.com/s3/survey/4563835/2VK5FPR097J3PKVT37FH6KSA5OTKEK?snc=1561705223_5d15bb07e7c543.87213580&amp;sg_navigate=start&amp;_iseditlink=true"/>
    <s v="EDIT"/>
    <s v="Hari Prasad Adhikari"/>
    <s v="FAYA"/>
    <s v="Nepal  - National Society for Earthquake Technology - Nepal (NSET)"/>
    <s v="Nepal"/>
    <s v="Chaukune Rural Municipality Ward 10"/>
    <s v="Rural"/>
    <d v="2019-05-05T00:00:00"/>
    <s v="Nepal-FAYA-CC-Chaukune- Ward 10 - 2"/>
    <x v="4"/>
    <n v="14"/>
    <x v="0"/>
    <x v="6"/>
    <x v="7"/>
    <x v="6"/>
    <x v="3"/>
    <n v="1"/>
    <s v="No"/>
    <m/>
    <m/>
    <m/>
    <m/>
    <s v="No"/>
    <s v="Lack of Access to Water"/>
    <s v="Disease/Health Effects"/>
    <s v="Environmental effects"/>
    <s v="Disease/Health Effects"/>
    <s v="Protect Water Tanks"/>
    <s v="Water and Sanitation Programme"/>
    <s v="Dam/Dyke Building"/>
    <s v="Lack Of Access To Technology"/>
    <s v="Lack Of Land Surveying And Planning"/>
    <s v="Economic Policies"/>
    <s v="Floods"/>
    <s v="Infrastructure Damage"/>
    <s v="Crop Damage"/>
    <s v="Loss of Clean Water Sources"/>
    <s v="Dam/Dyke Building"/>
    <s v="Reforestation"/>
    <s v="Disaster Preparedness"/>
    <s v="Economic Policies"/>
    <s v="Lack Of Awareness And Education"/>
    <s v="Communication Issues"/>
    <s v="Temperature Rise"/>
    <s v="Crop Damage"/>
    <s v="Erosion"/>
    <s v="Crop Damage"/>
    <s v="Dam/Dyke Building"/>
    <s v="Reforestation"/>
    <s v="Investment in Infrastructure Improvement and Mitigation Works"/>
    <s v="Government Instability"/>
    <s v="Landlessness"/>
    <s v="Marginalisation/Exclusion"/>
    <m/>
    <m/>
    <m/>
    <n v="4"/>
    <m/>
    <s v="Temperature Rise"/>
    <s v="Floods"/>
    <s v="Earthquakes"/>
    <n v="1"/>
    <m/>
    <m/>
    <m/>
    <m/>
    <s v="Discussion"/>
    <n v="1"/>
    <m/>
    <m/>
    <m/>
    <m/>
    <s v="Budget for disability"/>
    <m/>
    <n v="2"/>
    <m/>
    <m/>
    <m/>
    <m/>
    <n v="1"/>
    <m/>
    <m/>
    <m/>
    <m/>
    <s v="Managed society"/>
    <m/>
    <m/>
    <n v="3"/>
    <m/>
    <m/>
    <s v="Managed information"/>
    <n v="1"/>
    <m/>
    <m/>
    <m/>
    <m/>
    <s v="Giving notice"/>
    <m/>
    <m/>
    <n v="3"/>
    <m/>
    <m/>
    <s v="Skilled manpower"/>
    <s v="Lack of information"/>
    <s v="Giving notice"/>
    <s v="Lack of participation"/>
    <s v="Participation of the people"/>
    <s v="Budget"/>
    <s v="Managed budget"/>
    <m/>
    <m/>
    <m/>
    <n v="4"/>
    <m/>
    <m/>
    <n v="1"/>
    <m/>
    <m/>
    <m/>
    <m/>
    <m/>
    <m/>
    <m/>
    <n v="3"/>
    <m/>
    <m/>
    <m/>
    <m/>
    <m/>
    <n v="3"/>
    <m/>
    <m/>
    <m/>
    <n v="1"/>
    <m/>
    <m/>
    <m/>
    <m/>
    <m/>
    <s v="CC2564"/>
    <m/>
    <s v="Community Consultation"/>
  </r>
  <r>
    <n v="2565"/>
    <s v="http://www.surveygizmo.com/s3/survey/4563835/2VK5FPR097J3PKVT37FH6KSA5OTKEK?snc=1561705229_5d15bb0d00be55.13203224&amp;sg_navigate=start&amp;_iseditlink=true"/>
    <s v="EDIT"/>
    <s v="Hari Prasad Adhikari"/>
    <s v="FAYA"/>
    <s v="Nepal  - National Society for Earthquake Technology - Nepal (NSET)"/>
    <s v="Nepal"/>
    <s v="Chaukune Rural Municipality Ward 10"/>
    <s v="Rural"/>
    <d v="2019-04-28T00:00:00"/>
    <s v="Nepal-FAYA-CC-Chaukune- Ward 10 - 3"/>
    <x v="3"/>
    <n v="16"/>
    <x v="0"/>
    <x v="3"/>
    <x v="5"/>
    <x v="7"/>
    <x v="2"/>
    <m/>
    <s v="No"/>
    <m/>
    <m/>
    <m/>
    <m/>
    <s v="Yes"/>
    <s v="Floods"/>
    <s v="Environmental effects"/>
    <s v="Building Destruction"/>
    <s v="Crop Damage"/>
    <s v="Dam/Dyke Building"/>
    <s v="Early Warning Systems (EWS)"/>
    <s v="Disaster Preparedness"/>
    <s v="Economic Policies"/>
    <s v="Lack Of Risk Awareness And Planning"/>
    <s v="Lack Of Access To Technology"/>
    <s v="Storms"/>
    <s v="Building Destruction"/>
    <s v="Injury"/>
    <s v="Traffic Congestion"/>
    <s v="Reconstruction"/>
    <s v="Distribution of Emergency Equipment/Survival Kits"/>
    <s v="Disaster Preparedness"/>
    <s v="Economic Policies"/>
    <s v="Lack Of Risk Awareness And Planning"/>
    <s v="Lack Of Access To Technology"/>
    <s v="Earthquakes"/>
    <s v="Building Destruction"/>
    <s v="Loss of Life"/>
    <s v="Crop Damage"/>
    <s v="Resilience Building"/>
    <s v="First Aid Course"/>
    <s v="Distribution of Emergency Equipment/Survival Kits"/>
    <s v="Economic Policies"/>
    <s v="Lack Of Awareness And Education"/>
    <s v="Government Instability"/>
    <m/>
    <m/>
    <m/>
    <m/>
    <m/>
    <s v="Fire"/>
    <s v="Lack of Access to Water"/>
    <s v="Drought"/>
    <n v="1"/>
    <m/>
    <m/>
    <m/>
    <m/>
    <m/>
    <n v="1"/>
    <m/>
    <m/>
    <m/>
    <m/>
    <m/>
    <n v="1"/>
    <m/>
    <m/>
    <m/>
    <m/>
    <m/>
    <n v="1"/>
    <m/>
    <m/>
    <m/>
    <m/>
    <m/>
    <n v="1"/>
    <m/>
    <m/>
    <m/>
    <m/>
    <m/>
    <n v="1"/>
    <m/>
    <m/>
    <m/>
    <m/>
    <m/>
    <n v="1"/>
    <m/>
    <m/>
    <m/>
    <m/>
    <m/>
    <s v="Lack of information"/>
    <s v="Information "/>
    <s v="Busy on work"/>
    <s v="Managing time"/>
    <s v="Budget"/>
    <s v="Managed budget"/>
    <n v="1"/>
    <m/>
    <m/>
    <m/>
    <m/>
    <m/>
    <n v="1"/>
    <m/>
    <m/>
    <m/>
    <m/>
    <m/>
    <n v="1"/>
    <m/>
    <m/>
    <m/>
    <m/>
    <m/>
    <n v="1"/>
    <m/>
    <m/>
    <m/>
    <m/>
    <m/>
    <n v="1"/>
    <m/>
    <m/>
    <m/>
    <m/>
    <m/>
    <s v="CC2565"/>
    <m/>
    <s v="Community Consultation"/>
  </r>
  <r>
    <n v="2566"/>
    <s v="http://www.surveygizmo.com/s3/survey/4563835/2VK5FPR097J3PKVT37FH6KSA5OTKEK?snc=1561705231_5d15bb0f260dd0.15661084&amp;sg_navigate=start&amp;_iseditlink=true"/>
    <s v="EDIT"/>
    <s v="Hari Prasad Adhikari"/>
    <s v="FAYA"/>
    <s v="Nepal  - National Society for Earthquake Technology - Nepal (NSET)"/>
    <s v="Nepal"/>
    <s v="Chaukune Rural Municipality Ward 10"/>
    <s v="Rural"/>
    <d v="2019-05-05T00:00:00"/>
    <s v="Nepal-FAYA-CC-Chaukune- Ward 10 - 4"/>
    <x v="2"/>
    <n v="22"/>
    <x v="0"/>
    <x v="0"/>
    <x v="1"/>
    <x v="1"/>
    <x v="2"/>
    <m/>
    <s v="No"/>
    <m/>
    <m/>
    <m/>
    <m/>
    <s v="No"/>
    <s v="Floods"/>
    <s v="Crop Damage"/>
    <s v="Environmental effects"/>
    <s v="Commercial Loss"/>
    <s v="Dam/Dyke Building"/>
    <s v="Reforestation"/>
    <s v="Implementation of policies"/>
    <s v="Lack Of Employment"/>
    <s v="Economic Policies"/>
    <s v="Lack Of Awareness And Education"/>
    <s v="Fire"/>
    <s v="Displacement"/>
    <s v="Economic and Livelihood Loss"/>
    <s v="Drought"/>
    <s v="Awareness Raising  Education and Training"/>
    <s v="Community/Social Empowerment"/>
    <s v="Implementation of policies"/>
    <s v="Lack Of Land Surveying And Planning"/>
    <s v="Lack Of Policies"/>
    <s v="Economic Policies"/>
    <s v="Hail"/>
    <s v="Crop Damage"/>
    <s v="Building Destruction"/>
    <s v="Loss of Life"/>
    <s v="Reconstruction"/>
    <s v="Dam/Dyke Building"/>
    <s v="Reforestation"/>
    <s v="Lack Of Awareness And Education"/>
    <s v="Lack Of Coordination Between Actors"/>
    <s v="Economic Policies"/>
    <m/>
    <m/>
    <m/>
    <n v="4"/>
    <m/>
    <s v="Earthquakes"/>
    <s v="Floods"/>
    <s v="Climate Change"/>
    <n v="1"/>
    <m/>
    <m/>
    <m/>
    <m/>
    <m/>
    <m/>
    <n v="2"/>
    <m/>
    <m/>
    <m/>
    <m/>
    <m/>
    <m/>
    <m/>
    <m/>
    <n v="5"/>
    <m/>
    <m/>
    <m/>
    <m/>
    <m/>
    <n v="5"/>
    <m/>
    <m/>
    <m/>
    <m/>
    <n v="4"/>
    <m/>
    <m/>
    <m/>
    <m/>
    <m/>
    <n v="4"/>
    <m/>
    <m/>
    <m/>
    <m/>
    <m/>
    <n v="4"/>
    <m/>
    <m/>
    <s v="Lack of awareness"/>
    <s v="Information on time"/>
    <s v="Busy on work"/>
    <s v="Awareness"/>
    <s v="Lack of information"/>
    <m/>
    <m/>
    <m/>
    <m/>
    <m/>
    <n v="5"/>
    <m/>
    <m/>
    <m/>
    <m/>
    <m/>
    <n v="5"/>
    <m/>
    <m/>
    <m/>
    <m/>
    <n v="4"/>
    <m/>
    <m/>
    <m/>
    <m/>
    <m/>
    <m/>
    <n v="5"/>
    <m/>
    <m/>
    <m/>
    <n v="3"/>
    <m/>
    <m/>
    <m/>
    <s v="CC2566"/>
    <m/>
    <s v="Community Consultation"/>
  </r>
  <r>
    <n v="2567"/>
    <s v="http://www.surveygizmo.com/s3/survey/4563835/2VK5FPR097J3PKVT37FH6KSA5OTKEK?snc=1561705233_5d15bb11afa101.67689097&amp;sg_navigate=start&amp;_iseditlink=true"/>
    <s v="EDIT"/>
    <s v="Hari Prafaysad Adhikari"/>
    <s v="FAYA"/>
    <s v="Nepal  - National Society for Earthquake Technology - Nepal (NSET)"/>
    <s v="Nepal"/>
    <s v="Chaukune Rural Municipality Ward 10"/>
    <s v="Rural"/>
    <d v="2019-04-25T00:00:00"/>
    <s v="Nepal-FAYA-CC-Chaukune- Ward 10 - 5"/>
    <x v="0"/>
    <n v="15"/>
    <x v="2"/>
    <x v="3"/>
    <x v="5"/>
    <x v="8"/>
    <x v="7"/>
    <n v="1"/>
    <s v="No"/>
    <m/>
    <m/>
    <m/>
    <m/>
    <s v="No"/>
    <s v="Floods"/>
    <s v="Crop Damage"/>
    <s v="Commercial Loss"/>
    <s v="Infrastructure Damage"/>
    <s v="Dam/Dyke Building"/>
    <s v="Water and Sanitation Programme"/>
    <s v="Awareness Raising  Education and Training"/>
    <s v="Economic Policies"/>
    <s v="Economic Policies"/>
    <s v="Lack Of Awareness And Education"/>
    <s v="River swelling"/>
    <s v="Commercial Loss"/>
    <s v="Crop Damage"/>
    <s v="Building Destruction"/>
    <s v="Reforestation"/>
    <s v="Dam/Dyke Building"/>
    <s v="Awareness Raising  Education and Training"/>
    <s v="Economic Policies"/>
    <s v="Lack Of Access To Technology"/>
    <s v="Government Inefficiency"/>
    <s v="Drought"/>
    <s v="Crop Damage"/>
    <s v="Loss of Life"/>
    <s v="Loss of Values"/>
    <s v="Reforestation"/>
    <s v="Water and Sanitation Programme"/>
    <m/>
    <s v="Economic Policies"/>
    <s v="Lack Of Risk Awareness And Planning"/>
    <m/>
    <m/>
    <n v="2"/>
    <m/>
    <m/>
    <m/>
    <s v="Drought"/>
    <s v="Lack of Access to Water"/>
    <s v="Crop Damage"/>
    <n v="1"/>
    <m/>
    <m/>
    <m/>
    <m/>
    <m/>
    <n v="1"/>
    <m/>
    <m/>
    <m/>
    <m/>
    <m/>
    <n v="1"/>
    <m/>
    <m/>
    <m/>
    <m/>
    <m/>
    <n v="1"/>
    <m/>
    <m/>
    <m/>
    <m/>
    <m/>
    <n v="1"/>
    <m/>
    <m/>
    <m/>
    <m/>
    <m/>
    <n v="11"/>
    <m/>
    <m/>
    <m/>
    <m/>
    <m/>
    <n v="1"/>
    <m/>
    <m/>
    <m/>
    <m/>
    <m/>
    <s v="Uneducated"/>
    <s v="Awareness"/>
    <s v="Lack of information"/>
    <s v="Giving notice"/>
    <s v="Lack of awareness"/>
    <s v="Knowledge about disasters"/>
    <n v="1"/>
    <m/>
    <m/>
    <m/>
    <m/>
    <m/>
    <n v="1"/>
    <m/>
    <m/>
    <m/>
    <m/>
    <m/>
    <n v="1"/>
    <m/>
    <m/>
    <m/>
    <m/>
    <m/>
    <m/>
    <m/>
    <m/>
    <m/>
    <n v="5"/>
    <m/>
    <m/>
    <m/>
    <m/>
    <n v="4"/>
    <m/>
    <m/>
    <s v="CC2567"/>
    <m/>
    <s v="Community Consultation"/>
  </r>
  <r>
    <n v="2568"/>
    <s v="http://www.surveygizmo.com/s3/survey/4563835/2VK5FPR097J3PKVT37FH6KSA5OTKEK?snc=1561705598_5d15bc7e369144.23154546&amp;sg_navigate=start&amp;_iseditlink=true"/>
    <s v="EDIT"/>
    <s v="Sarasoti Timsina"/>
    <s v="NP"/>
    <s v="Nepal  - National Society for Earthquake Technology - Nepal (NSET)"/>
    <s v="Nepal"/>
    <s v="Udayapurgadhi Rural Municipality  Ward 5"/>
    <s v="Rural"/>
    <d v="2019-04-19T00:00:00"/>
    <s v="Nepal-NP-CC-Udhyapurgadhi- Ward 5 - 389"/>
    <x v="0"/>
    <n v="21"/>
    <x v="2"/>
    <x v="7"/>
    <x v="3"/>
    <x v="9"/>
    <x v="8"/>
    <m/>
    <m/>
    <m/>
    <m/>
    <m/>
    <m/>
    <s v="Yes"/>
    <s v="Lack of Access to Water"/>
    <s v="Disease/Health Effects"/>
    <s v="Environmental effects"/>
    <m/>
    <s v="Awareness Raising  Education and Training"/>
    <s v="Protect Water Tanks"/>
    <s v="Reforestation"/>
    <s v="Lack Of Awareness And Education"/>
    <s v="Economic Policies"/>
    <s v="Government Inefficiency"/>
    <s v="Disease/Epidemics"/>
    <s v="Disease/Health Effects"/>
    <s v="Economic and Livelihood Loss"/>
    <s v="Crop Damage"/>
    <s v="Awareness Raising  Education and Training"/>
    <s v="Water and Sanitation Programme"/>
    <s v="Committee Establishment"/>
    <s v="Lack Of Awareness And Education"/>
    <s v="Economic Policies"/>
    <s v="Lack Of Opportunity/Time"/>
    <s v="Fire"/>
    <s v="Loss of Life"/>
    <s v="Environmental effects"/>
    <s v="Crop Damage"/>
    <s v="Do Not Live In Risky Places"/>
    <s v="Reforestation"/>
    <s v="Awareness Raising  Education and Training"/>
    <s v="Lack Of Awareness And Education"/>
    <s v="Lack Of Community Commitment"/>
    <s v="Exclusion Based On Party Politics"/>
    <m/>
    <m/>
    <m/>
    <m/>
    <m/>
    <s v="Lack of Access to Water"/>
    <s v="Unemployment"/>
    <s v="Loss of Biodiversity"/>
    <n v="1"/>
    <m/>
    <m/>
    <m/>
    <m/>
    <m/>
    <n v="1"/>
    <m/>
    <m/>
    <m/>
    <m/>
    <m/>
    <m/>
    <n v="2"/>
    <m/>
    <m/>
    <m/>
    <m/>
    <n v="1"/>
    <m/>
    <m/>
    <m/>
    <m/>
    <m/>
    <n v="1"/>
    <m/>
    <m/>
    <m/>
    <m/>
    <m/>
    <n v="1"/>
    <m/>
    <m/>
    <m/>
    <m/>
    <m/>
    <n v="1"/>
    <m/>
    <m/>
    <m/>
    <m/>
    <m/>
    <s v="Stroms"/>
    <s v="Discussion"/>
    <s v="Lack of research"/>
    <s v="Making groups"/>
    <s v="Unmanaged society"/>
    <s v="Managed society"/>
    <m/>
    <n v="2"/>
    <m/>
    <m/>
    <m/>
    <m/>
    <n v="1"/>
    <m/>
    <m/>
    <m/>
    <m/>
    <m/>
    <n v="1"/>
    <m/>
    <m/>
    <m/>
    <m/>
    <m/>
    <m/>
    <n v="2"/>
    <m/>
    <m/>
    <m/>
    <m/>
    <n v="1"/>
    <m/>
    <m/>
    <m/>
    <m/>
    <m/>
    <s v="CC2568"/>
    <m/>
    <s v="Community Consultation"/>
  </r>
  <r>
    <n v="2569"/>
    <s v="http://www.surveygizmo.com/s3/survey/4563835/2VK5FPR097J3PKVT37FH6KSA5OTKEK?snc=1561705600_5d15bc800e40f1.65360647&amp;sg_navigate=start&amp;_iseditlink=true"/>
    <s v="EDIT"/>
    <s v="Sarasoti Timsina"/>
    <s v="NP"/>
    <s v="Nepal  - National Society for Earthquake Technology - Nepal (NSET)"/>
    <s v="Nepal"/>
    <s v="Udayapurgadhi Rural Municipality  Ward 5"/>
    <s v="Rural"/>
    <d v="2019-04-25T00:00:00"/>
    <s v="Nepal-NP-CC-Udhyapurgadhi- Ward 5 - 390"/>
    <x v="0"/>
    <n v="24"/>
    <x v="3"/>
    <x v="7"/>
    <x v="6"/>
    <x v="3"/>
    <x v="3"/>
    <m/>
    <s v="No"/>
    <m/>
    <m/>
    <m/>
    <m/>
    <s v="No"/>
    <s v="Storms"/>
    <m/>
    <s v="Building Destruction"/>
    <s v="Crop Damage"/>
    <s v="Resilience Building"/>
    <s v="Livelihood Diversification"/>
    <s v="Evacuation/Drills/Simulations"/>
    <s v="Lack Of Access To Technology"/>
    <s v="Economic Policies"/>
    <s v="Government Inefficiency"/>
    <s v="Food Insecurity"/>
    <s v="Disease/Health Effects"/>
    <s v="Psychological Effects"/>
    <s v="Crop Damage"/>
    <s v="Coastal Zone Development"/>
    <s v="Awareness Raising  Education and Training"/>
    <s v="Water and Sanitation Programme"/>
    <s v="Lack Of Access To Technology"/>
    <s v="Lack Of Land Surveying And Planning"/>
    <s v="Lack Of Awareness And Education"/>
    <s v="Storms"/>
    <s v="Economic and Livelihood Loss"/>
    <s v="Sanitation problems"/>
    <s v="Loss of Life"/>
    <s v="Awareness Raising  Education and Training"/>
    <s v="Distribution of Emergency Equipment/Survival Kits"/>
    <s v="Individual/Personal Action"/>
    <s v="Economic Policies"/>
    <s v="Lack Of Awareness And Education"/>
    <s v="Lack Of Transport"/>
    <m/>
    <m/>
    <m/>
    <m/>
    <m/>
    <s v="Food Insecurity"/>
    <s v="Lack of Access to Water"/>
    <s v="Unemployment"/>
    <n v="1"/>
    <m/>
    <m/>
    <m/>
    <m/>
    <m/>
    <m/>
    <n v="2"/>
    <m/>
    <m/>
    <m/>
    <m/>
    <m/>
    <n v="2"/>
    <m/>
    <m/>
    <m/>
    <m/>
    <m/>
    <n v="2"/>
    <m/>
    <m/>
    <m/>
    <m/>
    <m/>
    <m/>
    <m/>
    <m/>
    <n v="5"/>
    <m/>
    <m/>
    <m/>
    <n v="3"/>
    <m/>
    <m/>
    <m/>
    <m/>
    <m/>
    <m/>
    <n v="4"/>
    <m/>
    <m/>
    <s v="Unmanaged society"/>
    <s v="Friendly with others"/>
    <s v="No moving forward for any work"/>
    <s v="Skilled manpower"/>
    <s v="Budget"/>
    <s v="Managed budget"/>
    <m/>
    <n v="2"/>
    <m/>
    <m/>
    <m/>
    <m/>
    <n v="1"/>
    <m/>
    <m/>
    <m/>
    <m/>
    <m/>
    <n v="1"/>
    <m/>
    <m/>
    <m/>
    <m/>
    <m/>
    <n v="1"/>
    <m/>
    <m/>
    <m/>
    <m/>
    <m/>
    <n v="1"/>
    <m/>
    <m/>
    <m/>
    <m/>
    <m/>
    <s v="CC2569"/>
    <m/>
    <s v="Community Consultation"/>
  </r>
  <r>
    <n v="2570"/>
    <s v="http://www.surveygizmo.com/s3/survey/4563835/2VK5FPR097J3PKVT37FH6KSA5OTKEK?snc=1561705602_5d15bc823975f4.59072898&amp;sg_navigate=start&amp;_iseditlink=true"/>
    <s v="EDIT"/>
    <s v="Sarasoti Timsina"/>
    <s v="NP"/>
    <s v="Nepal  - National Society for Earthquake Technology - Nepal (NSET)"/>
    <s v="Nepal"/>
    <s v="Udayapurgadhi Rural Municipality  Ward 5"/>
    <s v="Rural"/>
    <d v="2019-04-27T00:00:00"/>
    <s v="Nepal-NP-CC-Udhyapurgadhi- Ward 5 - 391"/>
    <x v="0"/>
    <n v="9"/>
    <x v="2"/>
    <x v="3"/>
    <x v="4"/>
    <x v="0"/>
    <x v="2"/>
    <m/>
    <s v="No"/>
    <m/>
    <m/>
    <m/>
    <m/>
    <s v="Yes"/>
    <s v="Landslides"/>
    <s v="Crop Damage"/>
    <s v="Infrastructure Damage"/>
    <s v="Building Destruction"/>
    <s v="Investment in Infrastructure Improvement and Mitigation Works"/>
    <s v="Local Financial Resources for DRR/Response"/>
    <s v="Reforestation"/>
    <s v="Economic Policies"/>
    <s v="Lack Of Awareness And Education"/>
    <s v="Lack Of Risk Awareness And Planning"/>
    <s v="Storms"/>
    <s v="Injury"/>
    <s v="Economic and Livelihood Loss"/>
    <s v="Impact on Biodiversity"/>
    <s v="Maintain Basic Services (Medical and Other)"/>
    <s v="Local Financial Resources for DRR/Response"/>
    <s v="Do Not Live In Risky Places"/>
    <s v="Economic Policies"/>
    <s v="Lack Of Awareness And Education"/>
    <s v="Lack Of Land Surveying And Planning"/>
    <s v="Tornado"/>
    <s v="Building Destruction"/>
    <s v="Crop Damage"/>
    <s v="Infrastructure Damage"/>
    <s v="Resilience Building"/>
    <s v="Shelter Construction"/>
    <s v="Awareness Raising  Education and Training"/>
    <s v="Lack Of Access To Technology"/>
    <s v="Economic Policies"/>
    <s v="Lack Of Accessibility"/>
    <m/>
    <m/>
    <m/>
    <m/>
    <m/>
    <s v="Landslides"/>
    <s v="River swelling"/>
    <s v="Fire"/>
    <n v="1"/>
    <m/>
    <m/>
    <m/>
    <m/>
    <m/>
    <n v="1"/>
    <m/>
    <m/>
    <m/>
    <m/>
    <m/>
    <m/>
    <n v="2"/>
    <m/>
    <m/>
    <m/>
    <m/>
    <m/>
    <m/>
    <m/>
    <n v="4"/>
    <m/>
    <m/>
    <m/>
    <m/>
    <m/>
    <m/>
    <n v="5"/>
    <m/>
    <m/>
    <m/>
    <m/>
    <n v="4"/>
    <m/>
    <m/>
    <m/>
    <m/>
    <n v="3"/>
    <m/>
    <m/>
    <m/>
    <s v="Unmanaged society"/>
    <s v="Friendly with others"/>
    <s v="Budget"/>
    <s v="Managed budget"/>
    <s v="Unmanaged groups"/>
    <s v="Managed groups"/>
    <n v="1"/>
    <m/>
    <m/>
    <m/>
    <m/>
    <m/>
    <m/>
    <n v="2"/>
    <m/>
    <m/>
    <m/>
    <m/>
    <n v="1"/>
    <m/>
    <m/>
    <m/>
    <m/>
    <m/>
    <n v="1"/>
    <m/>
    <m/>
    <m/>
    <m/>
    <m/>
    <n v="1"/>
    <m/>
    <m/>
    <m/>
    <m/>
    <m/>
    <s v="CC2570"/>
    <m/>
    <s v="Community Consultation"/>
  </r>
  <r>
    <n v="2571"/>
    <s v="http://www.surveygizmo.com/s3/survey/4563835/2VK5FPR097J3PKVT37FH6KSA5OTKEK?snc=1561705604_5d15bc842f8e46.52960648&amp;sg_navigate=start&amp;_iseditlink=true"/>
    <s v="EDIT"/>
    <s v="Sarasoti Timsina"/>
    <s v="NP"/>
    <s v="Nepal  - National Society for Earthquake Technology - Nepal (NSET)"/>
    <s v="Nepal"/>
    <s v="Udayapurgadhi Rural Municipality  Ward 5"/>
    <s v="Rural"/>
    <d v="2019-04-26T00:00:00"/>
    <s v="Nepal-NP-CC-Udhyapurgadhi- Ward 5 - 392"/>
    <x v="0"/>
    <n v="16"/>
    <x v="0"/>
    <x v="2"/>
    <x v="6"/>
    <x v="3"/>
    <x v="8"/>
    <m/>
    <s v="No"/>
    <m/>
    <m/>
    <m/>
    <m/>
    <s v="No"/>
    <s v="Lack of Access to Water"/>
    <s v="Infrastructure Damage"/>
    <s v="Disease/Health Effects"/>
    <s v="Injury"/>
    <s v="Water and Sanitation Programme"/>
    <s v="Reforestation"/>
    <s v="Protect Water Tanks"/>
    <s v="Lack Of Awareness And Education"/>
    <s v="Lack Of Government Commitment"/>
    <s v="Economic Policies"/>
    <s v="Disease/Epidemics"/>
    <s v="Disease/Health Effects"/>
    <s v="Economic and Livelihood Loss"/>
    <s v="Injury"/>
    <s v="Awareness Raising  Education and Training"/>
    <s v="Counselling"/>
    <s v="Water and Sanitation Programme"/>
    <s v="Lack Of Awareness And Education"/>
    <s v="Lack Of Facilities"/>
    <s v="Lack Of Land Surveying And Planning"/>
    <s v="Fire"/>
    <s v="Economic and Livelihood Loss"/>
    <s v="Crop Damage"/>
    <s v="Sanitation problems"/>
    <s v="Community Self-Management"/>
    <s v="Coordination with government and authorities"/>
    <s v="Reforestation"/>
    <s v="Government Inefficiency"/>
    <s v="Economic Policies"/>
    <s v="Lack Of Coordination Between Actors"/>
    <m/>
    <m/>
    <m/>
    <m/>
    <m/>
    <m/>
    <s v="Deforestation"/>
    <s v="Food Insecurity"/>
    <n v="1"/>
    <m/>
    <m/>
    <m/>
    <m/>
    <m/>
    <n v="1"/>
    <m/>
    <m/>
    <m/>
    <m/>
    <m/>
    <m/>
    <m/>
    <n v="3"/>
    <m/>
    <m/>
    <m/>
    <m/>
    <n v="2"/>
    <m/>
    <m/>
    <m/>
    <m/>
    <m/>
    <m/>
    <m/>
    <m/>
    <n v="5"/>
    <m/>
    <m/>
    <m/>
    <n v="3"/>
    <m/>
    <m/>
    <m/>
    <m/>
    <m/>
    <m/>
    <n v="4"/>
    <m/>
    <m/>
    <s v="Unsuccess"/>
    <s v="Successfull"/>
    <s v="Busy on work"/>
    <s v="Managing  time"/>
    <s v="Unmanaged society"/>
    <s v="Skilled manpower"/>
    <n v="1"/>
    <m/>
    <m/>
    <m/>
    <m/>
    <m/>
    <n v="1"/>
    <m/>
    <m/>
    <m/>
    <m/>
    <m/>
    <n v="1"/>
    <m/>
    <m/>
    <m/>
    <m/>
    <m/>
    <n v="1"/>
    <m/>
    <m/>
    <m/>
    <m/>
    <m/>
    <n v="1"/>
    <n v="2"/>
    <m/>
    <m/>
    <m/>
    <m/>
    <s v="CC2571"/>
    <m/>
    <s v="Community Consultation"/>
  </r>
  <r>
    <n v="2572"/>
    <s v="http://www.surveygizmo.com/s3/survey/4563835/2VK5FPR097J3PKVT37FH6KSA5OTKEK?snc=1561705606_5d15bc86b073e3.09768050&amp;sg_navigate=start&amp;_iseditlink=true"/>
    <s v="EDIT"/>
    <s v="Sarasoti Timsina"/>
    <s v="NP"/>
    <s v="Nepal  - National Society for Earthquake Technology - Nepal (NSET)"/>
    <s v="Nepal"/>
    <s v="Udayapurgadhi Rural Municipality  Ward 5"/>
    <s v="Rural"/>
    <d v="2019-04-22T00:00:00"/>
    <s v="Nepal-NP-CC-Udhyapurgadhi- Ward 5 - 393"/>
    <x v="0"/>
    <n v="13"/>
    <x v="2"/>
    <x v="4"/>
    <x v="4"/>
    <x v="6"/>
    <x v="9"/>
    <m/>
    <s v="No"/>
    <m/>
    <m/>
    <m/>
    <m/>
    <s v="Yes"/>
    <s v="Floods"/>
    <s v="Infrastructure Damage"/>
    <s v="Crop Damage"/>
    <s v="Commercial Loss"/>
    <s v="Dam/Dyke Building"/>
    <s v="Investment in Infrastructure Improvement and Mitigation Works"/>
    <s v="Reforestation"/>
    <s v="Lack Of Opportunity/Time"/>
    <s v="Economic Policies"/>
    <s v="Lack Of Initiative"/>
    <s v="Lack of Access to Water"/>
    <s v="Loss of Clean Water Sources"/>
    <s v="Economic and Livelihood Loss"/>
    <s v="Disease/Health Effects"/>
    <s v="Dam/Dyke Building"/>
    <s v="Water and Sanitation Programme"/>
    <s v="Protect Water Tanks"/>
    <s v="Economic Policies"/>
    <s v="Lack Of Access To Technology"/>
    <s v="Geographical Situation"/>
    <s v="Landslides"/>
    <s v="Infrastructure Damage"/>
    <s v="Commercial Loss"/>
    <s v="Crop Damage"/>
    <s v="Awareness Raising  Education and Training"/>
    <s v="Improved Waste Management"/>
    <m/>
    <s v="Lack Of Access To Technology"/>
    <m/>
    <s v="Government Inefficiency"/>
    <m/>
    <m/>
    <m/>
    <m/>
    <m/>
    <s v="Floods"/>
    <s v="Climate Change"/>
    <s v="Geographical Landscape Inbalance"/>
    <n v="1"/>
    <m/>
    <m/>
    <m/>
    <m/>
    <m/>
    <n v="1"/>
    <m/>
    <m/>
    <m/>
    <m/>
    <m/>
    <m/>
    <n v="2"/>
    <m/>
    <m/>
    <m/>
    <m/>
    <m/>
    <n v="2"/>
    <m/>
    <m/>
    <m/>
    <m/>
    <m/>
    <m/>
    <m/>
    <n v="4"/>
    <m/>
    <m/>
    <m/>
    <m/>
    <n v="3"/>
    <m/>
    <m/>
    <m/>
    <m/>
    <m/>
    <n v="3"/>
    <m/>
    <m/>
    <m/>
    <s v="Lack of information"/>
    <s v="Managed time for discussion"/>
    <s v="Budget"/>
    <s v="Managed budget"/>
    <s v="Poverty"/>
    <s v="Skilled manpower"/>
    <n v="1"/>
    <m/>
    <m/>
    <m/>
    <m/>
    <m/>
    <n v="1"/>
    <m/>
    <m/>
    <m/>
    <m/>
    <m/>
    <n v="1"/>
    <m/>
    <m/>
    <m/>
    <m/>
    <m/>
    <n v="1"/>
    <m/>
    <m/>
    <m/>
    <m/>
    <m/>
    <m/>
    <n v="2"/>
    <m/>
    <m/>
    <m/>
    <m/>
    <s v="CC2572"/>
    <m/>
    <s v="Community Consultation"/>
  </r>
  <r>
    <n v="2580"/>
    <s v="http://www.surveygizmo.com/s3/survey/4563835/2VK5FPR097J3PKVT37FH6KSA5OTKEK?snc=1561711610_5d15d3fa703002.58257653&amp;sg_navigate=start&amp;_iseditlink=true"/>
    <s v="EDIT"/>
    <s v="Amrit Bahadur Ghote"/>
    <s v="FIRDO"/>
    <s v="Nepal  - National Society for Earthquake Technology - Nepal (NSET)"/>
    <s v="Nepal"/>
    <s v="Vyas Municipality Ward 1"/>
    <s v="Rural"/>
    <d v="2019-04-16T00:00:00"/>
    <s v="Nepal-FIRDO-CC-Vyas Ward 1 - 1"/>
    <x v="0"/>
    <n v="21"/>
    <x v="0"/>
    <x v="0"/>
    <x v="0"/>
    <x v="0"/>
    <x v="0"/>
    <n v="7"/>
    <s v="-"/>
    <m/>
    <m/>
    <m/>
    <m/>
    <s v="Yes"/>
    <s v="Lack of Access to Water"/>
    <s v="Loss of Clean Water Sources"/>
    <s v="Reduction In Irrigation"/>
    <s v="Drought"/>
    <s v="Protect Water Tanks"/>
    <s v="Water and Sanitation Programme"/>
    <s v="Climate Change Adaptation"/>
    <s v="Economic Policies"/>
    <s v="Lack Of Government Action"/>
    <s v="Water Pollution"/>
    <s v="Road Accidents"/>
    <s v="Disability"/>
    <s v="Economic and Livelihood Loss"/>
    <s v="Loss of Life"/>
    <s v="Awareness Raising  Education and Training"/>
    <s v="First Aid Course"/>
    <s v="Strengthen Security Institutions"/>
    <s v="Lack Of Access To Technology"/>
    <s v="Weak Governance"/>
    <s v="Lack Of Government Commitment"/>
    <s v="Violence"/>
    <s v="Conflict"/>
    <s v="Unemployment"/>
    <s v="Psychosocial Violence"/>
    <s v="Actions For Poverty Reduction And Employment"/>
    <s v="Implementation of policies"/>
    <s v="Community/Social Empowerment"/>
    <s v="Lack Of Awareness And Education"/>
    <s v="Government Inefficiency"/>
    <s v="Lack Of Employment"/>
    <n v="1"/>
    <m/>
    <m/>
    <m/>
    <m/>
    <s v="Violence"/>
    <s v="Wildlife Attacks"/>
    <s v="Road Accidents"/>
    <m/>
    <m/>
    <m/>
    <n v="21"/>
    <m/>
    <m/>
    <n v="2"/>
    <n v="1"/>
    <n v="7"/>
    <n v="11"/>
    <m/>
    <m/>
    <m/>
    <m/>
    <n v="11"/>
    <n v="10"/>
    <m/>
    <m/>
    <n v="21"/>
    <m/>
    <m/>
    <m/>
    <m/>
    <m/>
    <n v="3"/>
    <n v="6"/>
    <n v="1"/>
    <m/>
    <n v="11"/>
    <m/>
    <m/>
    <m/>
    <n v="1"/>
    <m/>
    <n v="20"/>
    <m/>
    <n v="1"/>
    <m/>
    <m/>
    <m/>
    <n v="20"/>
    <m/>
    <s v="Alcohol Consumption"/>
    <s v="Lack of information"/>
    <s v="Illitracy"/>
    <s v="Literacy"/>
    <s v="Lack of information"/>
    <s v="Prior Information"/>
    <m/>
    <n v="21"/>
    <m/>
    <m/>
    <m/>
    <m/>
    <m/>
    <n v="15"/>
    <n v="5"/>
    <n v="1"/>
    <m/>
    <m/>
    <n v="10"/>
    <n v="11"/>
    <m/>
    <m/>
    <m/>
    <m/>
    <m/>
    <n v="9"/>
    <n v="12"/>
    <m/>
    <m/>
    <m/>
    <m/>
    <m/>
    <n v="12"/>
    <n v="9"/>
    <m/>
    <m/>
    <s v="CC2580"/>
    <m/>
    <s v="Community Consultation"/>
  </r>
  <r>
    <n v="2581"/>
    <s v="http://www.surveygizmo.com/s3/survey/4563835/2VK5FPR097J3PKVT37FH6KSA5OTKEK?snc=1561711614_5d15d3fe86da86.71506921&amp;sg_navigate=start&amp;_iseditlink=true"/>
    <s v="EDIT"/>
    <s v="Amrit Bahadur Ghote"/>
    <s v="FIRDO"/>
    <s v="Nepal  - National Society for Earthquake Technology - Nepal (NSET)"/>
    <s v="Nepal"/>
    <s v="Vyas Municipality Ward 1"/>
    <s v="Rural"/>
    <d v="2019-01-26T00:00:00"/>
    <s v="Nepal-FIRDO-CC-Vyas Ward 1 - 2"/>
    <x v="2"/>
    <n v="11"/>
    <x v="4"/>
    <x v="8"/>
    <x v="1"/>
    <x v="1"/>
    <x v="2"/>
    <m/>
    <s v="-"/>
    <m/>
    <m/>
    <m/>
    <m/>
    <s v="No"/>
    <s v="Drug Addiction"/>
    <s v="Unemployment"/>
    <s v="Violence"/>
    <s v="Economic and Livelihood Loss"/>
    <s v="Awareness Raising  Education and Training"/>
    <s v="Risk Assessment"/>
    <s v="Strengthen Security Institutions"/>
    <s v="Economic Policies"/>
    <s v="Lack Of Risk Awareness And Planning"/>
    <s v="Lack Of Government Action"/>
    <s v="Lack of Access to Water"/>
    <s v="Water Pollution"/>
    <s v="Environmental effects"/>
    <s v="Drought"/>
    <s v="Disaster Response"/>
    <s v="Dam/Dyke Building"/>
    <s v="Protect Water Tanks"/>
    <s v="Deforestation"/>
    <s v="Lack Of Awareness And Education"/>
    <s v="Dependency"/>
    <s v="Violence"/>
    <s v="Violence"/>
    <s v="Unemployment"/>
    <s v="Economic and Livelihood Loss"/>
    <s v="Individual/Personal Action"/>
    <s v="Monitoring of Regulation and Legislation"/>
    <s v="Awareness Raising  Education and Training"/>
    <s v="Disparities In Wealth And Income"/>
    <s v="Conflict"/>
    <s v="Lack Of Government Commitment"/>
    <m/>
    <n v="2"/>
    <m/>
    <m/>
    <m/>
    <s v="Drug Addiction"/>
    <s v="Violence"/>
    <s v="Road Accidents"/>
    <m/>
    <n v="6"/>
    <n v="5"/>
    <m/>
    <m/>
    <m/>
    <n v="5"/>
    <n v="3"/>
    <n v="3"/>
    <m/>
    <m/>
    <m/>
    <n v="6"/>
    <n v="5"/>
    <m/>
    <m/>
    <m/>
    <m/>
    <n v="9"/>
    <n v="2"/>
    <m/>
    <m/>
    <m/>
    <m/>
    <n v="10"/>
    <n v="1"/>
    <m/>
    <m/>
    <m/>
    <m/>
    <n v="8"/>
    <n v="2"/>
    <n v="1"/>
    <m/>
    <m/>
    <m/>
    <n v="4"/>
    <n v="4"/>
    <n v="3"/>
    <m/>
    <m/>
    <m/>
    <s v="Information"/>
    <s v="Lack of information"/>
    <s v="Illitracy"/>
    <s v="Literacy"/>
    <s v="LAck of good relation "/>
    <s v="Good relation in community"/>
    <n v="1"/>
    <n v="3"/>
    <n v="3"/>
    <n v="4"/>
    <m/>
    <m/>
    <m/>
    <n v="3"/>
    <n v="8"/>
    <m/>
    <m/>
    <m/>
    <n v="4"/>
    <m/>
    <n v="3"/>
    <n v="4"/>
    <m/>
    <m/>
    <m/>
    <m/>
    <n v="3"/>
    <n v="8"/>
    <m/>
    <m/>
    <m/>
    <n v="4"/>
    <n v="7"/>
    <m/>
    <m/>
    <m/>
    <s v="CC2581"/>
    <m/>
    <s v="Community Consultation"/>
  </r>
  <r>
    <n v="2582"/>
    <s v="http://www.surveygizmo.com/s3/survey/4563835/2VK5FPR097J3PKVT37FH6KSA5OTKEK?snc=1561711617_5d15d401b4d448.14715253&amp;sg_navigate=start&amp;_iseditlink=true"/>
    <s v="EDIT"/>
    <s v="Hari Basnet"/>
    <s v="FIRDO"/>
    <s v="Nepal  - National Society for Earthquake Technology - Nepal (NSET)"/>
    <s v="Nepal"/>
    <s v="Vyas Municipality Ward 1"/>
    <s v="Rural"/>
    <d v="2019-04-28T00:00:00"/>
    <s v="Nepal-FIRDO-CC-Vyas Ward 1 - 3"/>
    <x v="1"/>
    <n v="10"/>
    <x v="0"/>
    <x v="0"/>
    <x v="1"/>
    <x v="1"/>
    <x v="2"/>
    <n v="10"/>
    <s v="-"/>
    <m/>
    <m/>
    <m/>
    <m/>
    <s v="Yes"/>
    <s v="Wildlife Attacks"/>
    <s v="Water Pollution"/>
    <s v="Famine"/>
    <s v="Environmental effects"/>
    <s v="Disaster Response"/>
    <s v="Reforestation"/>
    <s v="Disaster Preparedness"/>
    <s v="Exclusion Of Ethnic Minorities Or Indigenous People"/>
    <s v="Economic Policies"/>
    <s v="Disparities In Wealth And Income"/>
    <s v="Alcoholism"/>
    <s v="Commercial Loss"/>
    <s v="Economic and Livelihood Loss"/>
    <s v="Violence"/>
    <s v="Actions For Poverty Reduction And Employment"/>
    <s v="Monitoring of Regulation and Legislation"/>
    <s v="Strengthen Security Institutions"/>
    <s v="Lack Of Preparedness"/>
    <s v="Lack Of Productive Techniques"/>
    <s v="Corruption"/>
    <s v="Unemployment"/>
    <s v="Impoverishment"/>
    <s v="School/Education Drop Out"/>
    <s v="Lack of Peace and order"/>
    <s v="Awareness Raising  Education and Training"/>
    <s v="Business Development"/>
    <s v="Coordination and Inter Institutional Partnerships with NGOs and Other Actors"/>
    <s v="Exclusion Of Youth"/>
    <s v="Lack Of Resources"/>
    <s v="Government Inefficiency"/>
    <m/>
    <m/>
    <n v="3"/>
    <m/>
    <m/>
    <s v="Drug Addiction"/>
    <s v="Road Accidents"/>
    <m/>
    <n v="2"/>
    <m/>
    <m/>
    <m/>
    <m/>
    <m/>
    <m/>
    <n v="2"/>
    <m/>
    <m/>
    <m/>
    <m/>
    <m/>
    <n v="1"/>
    <m/>
    <m/>
    <m/>
    <m/>
    <n v="1"/>
    <m/>
    <m/>
    <m/>
    <m/>
    <m/>
    <m/>
    <m/>
    <n v="3"/>
    <n v="2"/>
    <m/>
    <m/>
    <m/>
    <n v="2"/>
    <n v="5"/>
    <m/>
    <m/>
    <m/>
    <m/>
    <m/>
    <n v="3"/>
    <m/>
    <m/>
    <m/>
    <s v="Lack of information"/>
    <s v="prior information"/>
    <s v="lack of economy"/>
    <s v="Economy management "/>
    <s v="lack of meeting hall "/>
    <s v="Economy management "/>
    <m/>
    <n v="2"/>
    <n v="4"/>
    <n v="4"/>
    <m/>
    <m/>
    <m/>
    <n v="2"/>
    <n v="4"/>
    <m/>
    <m/>
    <m/>
    <m/>
    <n v="3"/>
    <n v="2"/>
    <m/>
    <m/>
    <m/>
    <m/>
    <n v="4"/>
    <n v="4"/>
    <n v="2"/>
    <m/>
    <m/>
    <m/>
    <n v="2"/>
    <n v="2"/>
    <m/>
    <m/>
    <m/>
    <s v="CC2582"/>
    <m/>
    <s v="Community Consultation"/>
  </r>
  <r>
    <n v="2583"/>
    <s v="http://www.surveygizmo.com/s3/survey/4563835/2VK5FPR097J3PKVT37FH6KSA5OTKEK?snc=1561711620_5d15d4044f6025.38278919&amp;sg_navigate=start&amp;_iseditlink=true"/>
    <s v="EDIT"/>
    <s v="Amrit Bahadur Ghote"/>
    <s v="FIRDO"/>
    <s v="Nepal  - National Society for Earthquake Technology - Nepal (NSET)"/>
    <s v="Nepal"/>
    <s v="Vyas Municipality Ward 1"/>
    <s v="Rural"/>
    <d v="2019-04-19T00:00:00"/>
    <s v="Nepal-FIRDO-CC-Vyas Ward 1 - 4"/>
    <x v="3"/>
    <n v="14"/>
    <x v="0"/>
    <x v="0"/>
    <x v="7"/>
    <x v="3"/>
    <x v="3"/>
    <m/>
    <s v="-"/>
    <m/>
    <m/>
    <m/>
    <m/>
    <s v="No"/>
    <s v="Wildlife Attacks"/>
    <s v="Crop Damage"/>
    <s v="Reduced Yields"/>
    <s v="Commercial Loss"/>
    <s v="Community/Social Empowerment"/>
    <s v="Counselling"/>
    <s v="Awareness Raising  Education and Training"/>
    <s v="Deforestation"/>
    <s v="Lack Of Community Commitment"/>
    <s v="Lack Of Preparedness"/>
    <s v="Alcoholism"/>
    <s v="Hopelessness"/>
    <s v="Commercial Loss"/>
    <s v="Disease/Health Effects"/>
    <s v="Counselling"/>
    <s v="Coordination with government and authorities"/>
    <s v="Actions For Poverty Reduction And Employment"/>
    <s v="Communication Issues"/>
    <s v="Alcoholism"/>
    <s v="Poverty"/>
    <s v="Road Accidents"/>
    <s v="Loss of Life"/>
    <s v="Commercial Loss"/>
    <s v="Hopelessness"/>
    <s v="Counselling"/>
    <s v="Awareness Raising  Education and Training"/>
    <s v="Coordination and Inter Institutional Partnerships with NGOs and Other Actors"/>
    <s v="Conflict"/>
    <s v="Lack Of Transport"/>
    <s v="Loss Of Hope And Credibility In Authorities"/>
    <m/>
    <s v="-"/>
    <m/>
    <m/>
    <m/>
    <s v="Alcoholism"/>
    <s v="Crop Damage"/>
    <s v="Discrimination"/>
    <m/>
    <m/>
    <n v="9"/>
    <n v="5"/>
    <m/>
    <m/>
    <m/>
    <n v="5"/>
    <n v="3"/>
    <n v="6"/>
    <m/>
    <m/>
    <n v="11"/>
    <n v="3"/>
    <m/>
    <m/>
    <m/>
    <m/>
    <n v="3"/>
    <n v="7"/>
    <n v="4"/>
    <m/>
    <m/>
    <m/>
    <n v="10"/>
    <n v="4"/>
    <m/>
    <m/>
    <m/>
    <m/>
    <m/>
    <n v="6"/>
    <n v="5"/>
    <n v="3"/>
    <m/>
    <m/>
    <m/>
    <n v="4"/>
    <n v="10"/>
    <m/>
    <m/>
    <m/>
    <s v="Violance "/>
    <s v="Omitting alcohol "/>
    <s v="Female Violance "/>
    <s v="Awareness and education"/>
    <s v="Illitracy"/>
    <s v="Awareness and education"/>
    <n v="9"/>
    <n v="5"/>
    <m/>
    <m/>
    <m/>
    <m/>
    <m/>
    <n v="2"/>
    <n v="4"/>
    <n v="8"/>
    <m/>
    <m/>
    <m/>
    <n v="4"/>
    <n v="3"/>
    <n v="7"/>
    <m/>
    <m/>
    <m/>
    <m/>
    <n v="9"/>
    <n v="5"/>
    <m/>
    <m/>
    <m/>
    <n v="8"/>
    <n v="3"/>
    <n v="3"/>
    <m/>
    <m/>
    <s v="CC2583"/>
    <m/>
    <s v="Community Consultation"/>
  </r>
  <r>
    <n v="2584"/>
    <s v="http://www.surveygizmo.com/s3/survey/4563835/2VK5FPR097J3PKVT37FH6KSA5OTKEK?snc=1561711623_5d15d4072b53b9.47315984&amp;sg_navigate=start&amp;_iseditlink=true"/>
    <s v="EDIT"/>
    <s v="Amrit Bahadur Ghote"/>
    <s v="FIRDO"/>
    <s v="Nepal  - National Society for Earthquake Technology - Nepal (NSET)"/>
    <s v="Nepal"/>
    <s v="Vyas Municipality Ward 1"/>
    <s v="Rural"/>
    <d v="2019-04-19T00:00:00"/>
    <s v="Nepal-FIRDO-CC-Vyas Ward 1 - 5"/>
    <x v="4"/>
    <n v="6"/>
    <x v="0"/>
    <x v="0"/>
    <x v="6"/>
    <x v="10"/>
    <x v="10"/>
    <m/>
    <s v="-"/>
    <m/>
    <m/>
    <m/>
    <m/>
    <s v="No"/>
    <s v="Violence"/>
    <s v="Unemployment"/>
    <s v="Disability"/>
    <s v="Conflict"/>
    <s v="Awareness Raising  Education and Training"/>
    <s v="Local government action"/>
    <s v="Monitoring of Regulation and Legislation"/>
    <s v="Lack Of Accessibility"/>
    <s v="Lack Of Government Commitment"/>
    <s v="Lack Of Awareness And Education"/>
    <s v="Unemployment"/>
    <s v="Disease/Health Effects"/>
    <s v="Economic and Livelihood Loss"/>
    <s v="Conflict"/>
    <s v="Contingency Planning"/>
    <s v="Community/Social Empowerment"/>
    <s v="Committee Establishment"/>
    <s v="Communication Issues"/>
    <s v="Exclusion Based On Party Politics"/>
    <s v="Economic Policies"/>
    <s v="Road Accidents"/>
    <s v="Commercial Loss"/>
    <s v="Disease/Health Effects"/>
    <s v="Disability"/>
    <s v="Counselling"/>
    <s v="Awareness Raising  Education and Training"/>
    <s v="First Aid Course"/>
    <s v="Economic Policies"/>
    <s v="Lack Of Transport"/>
    <s v="Lack Of Awareness And Education"/>
    <m/>
    <s v="-"/>
    <m/>
    <m/>
    <m/>
    <s v="Road Accidents"/>
    <s v="Wildlife Attacks"/>
    <s v="Lack of Access to Water"/>
    <m/>
    <n v="3"/>
    <n v="3"/>
    <m/>
    <m/>
    <m/>
    <m/>
    <n v="2"/>
    <m/>
    <n v="2"/>
    <n v="2"/>
    <m/>
    <n v="3"/>
    <n v="1"/>
    <n v="2"/>
    <m/>
    <m/>
    <m/>
    <m/>
    <m/>
    <n v="3"/>
    <n v="3"/>
    <m/>
    <m/>
    <m/>
    <n v="4"/>
    <m/>
    <n v="2"/>
    <m/>
    <m/>
    <m/>
    <m/>
    <m/>
    <n v="6"/>
    <m/>
    <m/>
    <m/>
    <n v="3"/>
    <n v="3"/>
    <m/>
    <m/>
    <m/>
    <s v="Information"/>
    <s v="prior information"/>
    <s v="LAck of good relation"/>
    <s v="good relation in family"/>
    <s v="Illitracy"/>
    <s v="Literacy"/>
    <n v="3"/>
    <n v="2"/>
    <n v="1"/>
    <m/>
    <m/>
    <m/>
    <m/>
    <n v="2"/>
    <m/>
    <n v="3"/>
    <m/>
    <m/>
    <m/>
    <n v="2"/>
    <n v="1"/>
    <n v="3"/>
    <m/>
    <m/>
    <m/>
    <n v="2"/>
    <m/>
    <n v="4"/>
    <m/>
    <m/>
    <m/>
    <n v="2"/>
    <n v="3"/>
    <n v="1"/>
    <m/>
    <m/>
    <s v="CC2584"/>
    <m/>
    <s v="Community Consultation"/>
  </r>
  <r>
    <n v="2588"/>
    <s v="http://www.surveygizmo.com/s3/survey/4563835/2VK5FPR097J3PKVT37FH6KSA5OTKEK?snc=1561721593_5d15faf951cb10.77866650&amp;sg_navigate=start&amp;_iseditlink=true"/>
    <s v="EDIT"/>
    <s v="Amrit Bahadur Ghote"/>
    <s v="FIRDO"/>
    <s v="Nepal  - National Society for Earthquake Technology - Nepal (NSET)"/>
    <s v="Nepal"/>
    <s v="Gandaki Rural Municipality Ward 2"/>
    <s v="Rural"/>
    <d v="2019-05-28T00:00:00"/>
    <s v="Nepal-FIRDO-CC-Gandaki Ward 2 - 1"/>
    <x v="3"/>
    <n v="35"/>
    <x v="0"/>
    <x v="7"/>
    <x v="8"/>
    <x v="5"/>
    <x v="9"/>
    <n v="5"/>
    <s v="No"/>
    <m/>
    <m/>
    <m/>
    <m/>
    <s v="Yes"/>
    <s v="Lack of Access to Water"/>
    <s v="Economic and Livelihood Loss"/>
    <s v="Traffic Congestion"/>
    <s v="Crop Damage"/>
    <s v="Dam/Dyke Building"/>
    <s v="Protect Water Tanks"/>
    <s v="Awareness Raising  Education and Training"/>
    <s v="Lack Of Accessibility"/>
    <s v="Lack Of Policies"/>
    <s v="Lack Of Accessibility"/>
    <s v="Unemployment"/>
    <s v="Economic and Livelihood Loss"/>
    <s v="Food Insecurity"/>
    <s v="Traffic Congestion"/>
    <s v="Awareness Raising  Education and Training"/>
    <s v="Recovery of Native Seeds"/>
    <s v="Promote and Maintain Ancestral Knowledge and Practices"/>
    <s v="Lack Of Accessibility"/>
    <s v="Lack Of Accessibility"/>
    <s v="Lack Of Awareness And Education"/>
    <s v="Lack of Access to Water"/>
    <s v="Displacement"/>
    <s v="Loss of Clean Water Sources"/>
    <s v="Infrastructure Damage"/>
    <s v="Stock Piling"/>
    <s v="Protect Water Tanks"/>
    <s v="Dam/Dyke Building"/>
    <s v="Lack Of Awareness And Education"/>
    <s v="Lack Of Accessibility"/>
    <s v="Lack Of Policies"/>
    <m/>
    <n v="2"/>
    <m/>
    <m/>
    <m/>
    <s v="Unemployment"/>
    <s v="Road Accidents"/>
    <s v="Lack of Access to Water"/>
    <n v="15"/>
    <n v="14"/>
    <n v="6"/>
    <m/>
    <m/>
    <m/>
    <n v="20"/>
    <n v="8"/>
    <n v="7"/>
    <m/>
    <m/>
    <m/>
    <n v="25"/>
    <n v="10"/>
    <m/>
    <m/>
    <m/>
    <m/>
    <n v="28"/>
    <n v="2"/>
    <n v="5"/>
    <m/>
    <m/>
    <m/>
    <n v="29"/>
    <n v="2"/>
    <n v="4"/>
    <m/>
    <m/>
    <m/>
    <n v="19"/>
    <n v="2"/>
    <n v="10"/>
    <m/>
    <m/>
    <m/>
    <n v="5"/>
    <n v="20"/>
    <n v="10"/>
    <m/>
    <m/>
    <m/>
    <s v="Information"/>
    <s v="Giving notice"/>
    <s v="Busy on work"/>
    <s v="Managing time"/>
    <s v="Time"/>
    <s v="Work on time"/>
    <m/>
    <n v="5"/>
    <n v="10"/>
    <n v="20"/>
    <m/>
    <m/>
    <m/>
    <n v="14"/>
    <n v="16"/>
    <n v="5"/>
    <m/>
    <m/>
    <n v="28"/>
    <n v="2"/>
    <n v="5"/>
    <m/>
    <m/>
    <m/>
    <m/>
    <n v="1"/>
    <n v="5"/>
    <m/>
    <n v="29"/>
    <m/>
    <n v="3"/>
    <n v="2"/>
    <n v="16"/>
    <n v="14"/>
    <m/>
    <m/>
    <s v="CC2588"/>
    <m/>
    <s v="Community Consultation"/>
  </r>
  <r>
    <n v="2589"/>
    <s v="http://www.surveygizmo.com/s3/survey/4563835/2VK5FPR097J3PKVT37FH6KSA5OTKEK?snc=1561721596_5d15fafc1c23d4.48116382&amp;sg_navigate=start&amp;_iseditlink=true"/>
    <s v="EDIT"/>
    <s v="Amrit Bahadur Ghote"/>
    <s v="FIRDO"/>
    <s v="Nepal  - National Society for Earthquake Technology - Nepal (NSET)"/>
    <s v="Nepal"/>
    <s v="Gandaki Rural Municipality Ward 2"/>
    <s v="Rural"/>
    <d v="2019-05-16T00:00:00"/>
    <s v="Nepal-FIRDO-CC-Gandaki Ward 2 - 2"/>
    <x v="2"/>
    <n v="16"/>
    <x v="5"/>
    <x v="7"/>
    <x v="9"/>
    <x v="1"/>
    <x v="2"/>
    <m/>
    <s v="No"/>
    <m/>
    <m/>
    <m/>
    <m/>
    <s v="Yes"/>
    <s v="Unemployment"/>
    <s v="Economic and Livelihood Loss"/>
    <s v="Disease/Health Effects"/>
    <s v="Traffic Congestion"/>
    <s v="Awareness Raising  Education and Training"/>
    <s v="Investment in Infrastructure Improvement and Mitigation Works"/>
    <s v="Distribution of Emergency Equipment/Survival Kits"/>
    <s v="Lack Of Accessibility"/>
    <s v="Lack Of Capacity"/>
    <s v="Lack Of Awareness And Education"/>
    <s v="Lack of Access to Water"/>
    <s v="Loss of Clean Water Sources"/>
    <s v="Economic and Livelihood Loss"/>
    <s v="Conflict"/>
    <s v="Dam/Dyke Building"/>
    <s v="Protect Water Tanks"/>
    <s v="Implementation of policies"/>
    <s v="Lack Of Access To Technology"/>
    <s v="Lack Of Awareness And Education"/>
    <s v="Lack Of Land Surveying And Planning"/>
    <s v="Road Accidents"/>
    <s v="Displacement"/>
    <s v="Crop Damage"/>
    <s v="Conflict"/>
    <s v="Reconstruction"/>
    <s v="Disaster Preparedness"/>
    <s v="Dam/Dyke Building"/>
    <s v="Lack Of Accessibility"/>
    <s v="Lack Of Awareness And Education"/>
    <s v="Lack Of Accessibility"/>
    <m/>
    <n v="2"/>
    <m/>
    <m/>
    <m/>
    <s v="Alcoholism"/>
    <s v="Unemployment"/>
    <s v="Drug Addiction"/>
    <n v="3"/>
    <n v="4"/>
    <n v="3"/>
    <n v="5"/>
    <n v="1"/>
    <m/>
    <n v="3"/>
    <n v="1"/>
    <n v="9"/>
    <n v="3"/>
    <m/>
    <m/>
    <n v="11"/>
    <n v="3"/>
    <n v="2"/>
    <m/>
    <m/>
    <m/>
    <n v="11"/>
    <n v="2"/>
    <n v="3"/>
    <m/>
    <m/>
    <m/>
    <n v="9"/>
    <n v="2"/>
    <n v="3"/>
    <n v="2"/>
    <m/>
    <m/>
    <n v="4"/>
    <n v="4"/>
    <n v="2"/>
    <n v="3"/>
    <n v="3"/>
    <m/>
    <m/>
    <n v="2"/>
    <n v="9"/>
    <n v="5"/>
    <m/>
    <m/>
    <s v="Uneducated"/>
    <s v="Educated"/>
    <s v="Alcoholism"/>
    <s v="Controlling alcohol"/>
    <s v="Information"/>
    <s v="Giving notice"/>
    <n v="2"/>
    <n v="5"/>
    <n v="7"/>
    <n v="2"/>
    <m/>
    <m/>
    <n v="4"/>
    <n v="3"/>
    <n v="9"/>
    <m/>
    <m/>
    <m/>
    <n v="8"/>
    <n v="5"/>
    <n v="3"/>
    <m/>
    <m/>
    <m/>
    <m/>
    <n v="5"/>
    <n v="9"/>
    <n v="2"/>
    <m/>
    <m/>
    <n v="6"/>
    <n v="5"/>
    <n v="5"/>
    <m/>
    <m/>
    <m/>
    <s v="CC2589"/>
    <m/>
    <s v="Community Consultation"/>
  </r>
  <r>
    <n v="2590"/>
    <s v="http://www.surveygizmo.com/s3/survey/4563835/2VK5FPR097J3PKVT37FH6KSA5OTKEK?snc=1561721598_5d15fafe7a1b74.73800199&amp;sg_navigate=start&amp;_iseditlink=true"/>
    <s v="EDIT"/>
    <s v="Amrit Bahadur Ghote"/>
    <s v="FIRDO"/>
    <s v="Nepal  - National Society for Earthquake Technology - Nepal (NSET)"/>
    <s v="Nepal"/>
    <s v="Gandaki Rural Municipality Ward 2"/>
    <s v="Rural"/>
    <d v="2019-05-16T00:00:00"/>
    <s v="Nepal-FIRDO-CC-Gandaki Ward 2 - 3"/>
    <x v="1"/>
    <n v="15"/>
    <x v="0"/>
    <x v="0"/>
    <x v="1"/>
    <x v="1"/>
    <x v="0"/>
    <n v="6"/>
    <s v="No"/>
    <m/>
    <m/>
    <m/>
    <m/>
    <s v="Yes"/>
    <s v="Earthquakes"/>
    <s v="Building Destruction"/>
    <s v="Loss of Life"/>
    <s v="Economic and Livelihood Loss"/>
    <s v="Resilience Building"/>
    <s v="Awareness Raising  Education and Training"/>
    <s v="Awareness Raising  Education and Training"/>
    <s v="Lack Of Accessibility"/>
    <s v="Lack Of Awareness And Education"/>
    <s v="Lack Of Accessibility"/>
    <s v="Lack of Access to Water"/>
    <s v="Commercial Loss"/>
    <s v="Conflict"/>
    <s v="Loss of Clean Water Sources"/>
    <s v="Water and Sanitation Programme"/>
    <s v="Dam/Dyke Building"/>
    <s v="Protect Water Tanks"/>
    <s v="Lack Of Accessibility"/>
    <s v="Lack Of Policies"/>
    <s v="Lack Of Accessibility"/>
    <s v="Landslides"/>
    <s v="Building Destruction"/>
    <s v="Economic and Livelihood Loss"/>
    <s v="Crop Damage"/>
    <s v="Do Not Live In Risky Places"/>
    <s v="Recovery of Native Seeds"/>
    <s v="Dam/Dyke Building"/>
    <s v="Lack Of Awareness And Education"/>
    <s v="Lack Of Awareness And Education"/>
    <s v="Lack Of Accessibility"/>
    <m/>
    <n v="2"/>
    <m/>
    <m/>
    <m/>
    <s v="Lack of Access to Water"/>
    <s v="Earthquakes"/>
    <s v="Unemployment"/>
    <m/>
    <n v="9"/>
    <n v="6"/>
    <m/>
    <m/>
    <m/>
    <n v="2"/>
    <n v="5"/>
    <n v="5"/>
    <n v="3"/>
    <m/>
    <m/>
    <n v="11"/>
    <n v="4"/>
    <m/>
    <m/>
    <m/>
    <m/>
    <n v="3"/>
    <n v="9"/>
    <n v="3"/>
    <m/>
    <m/>
    <m/>
    <n v="2"/>
    <n v="5"/>
    <n v="5"/>
    <n v="3"/>
    <m/>
    <m/>
    <m/>
    <n v="11"/>
    <n v="4"/>
    <m/>
    <m/>
    <m/>
    <m/>
    <n v="10"/>
    <n v="3"/>
    <n v="2"/>
    <m/>
    <m/>
    <s v="Not listening to big"/>
    <s v="Awareness"/>
    <s v="Information"/>
    <s v="Giving notice"/>
    <s v="Uneducated"/>
    <s v="educated"/>
    <m/>
    <n v="4"/>
    <n v="4"/>
    <n v="6"/>
    <n v="1"/>
    <m/>
    <n v="1"/>
    <n v="3"/>
    <n v="2"/>
    <n v="9"/>
    <m/>
    <m/>
    <m/>
    <m/>
    <n v="4"/>
    <n v="11"/>
    <m/>
    <m/>
    <m/>
    <n v="5"/>
    <n v="3"/>
    <n v="7"/>
    <m/>
    <m/>
    <m/>
    <n v="11"/>
    <n v="4"/>
    <m/>
    <m/>
    <m/>
    <s v="CC2590"/>
    <m/>
    <s v="Community Consultation"/>
  </r>
  <r>
    <n v="2591"/>
    <s v="http://www.surveygizmo.com/s3/survey/4563835/2VK5FPR097J3PKVT37FH6KSA5OTKEK?snc=1561721600_5d15fb006e2667.83813121&amp;sg_navigate=start&amp;_iseditlink=true"/>
    <s v="EDIT"/>
    <s v="Amrit Bahadur Ghote"/>
    <s v="FIRDO"/>
    <s v="Nepal  - National Society for Earthquake Technology - Nepal (NSET)"/>
    <s v="Nepal"/>
    <s v="Gandaki Rural Municipality Ward 2"/>
    <s v="Rural"/>
    <d v="2019-05-26T00:00:00"/>
    <s v="Nepal-FIRDO-CC-Gandaki Ward 2 - 4"/>
    <x v="0"/>
    <n v="35"/>
    <x v="0"/>
    <x v="9"/>
    <x v="8"/>
    <x v="9"/>
    <x v="2"/>
    <m/>
    <s v="No"/>
    <m/>
    <m/>
    <m/>
    <m/>
    <s v="Yes"/>
    <s v="Lack of Access to Water"/>
    <s v="Commercial Loss"/>
    <s v="Crop Damage"/>
    <s v="Environmental effects"/>
    <s v="Dam/Dyke Building"/>
    <s v="Protect Water Tanks"/>
    <s v="Water and Sanitation Programme"/>
    <s v="Lack Of Awareness And Education"/>
    <m/>
    <m/>
    <s v="Lack of Access to Basic Services"/>
    <s v="Commercial Loss"/>
    <s v="Impoverishment"/>
    <s v="Price Rises"/>
    <s v="Reconstruction"/>
    <m/>
    <m/>
    <s v="Lack Of Awareness And Education"/>
    <s v="Lack Of Access To Technology"/>
    <s v="Landlessness"/>
    <s v="Early marriage"/>
    <s v="Loss of Access to Basic Services"/>
    <s v="Disease/Health Effects"/>
    <s v="Disease/Health Effects"/>
    <s v="Awareness Raising  Education and Training"/>
    <s v="Implementation of policies"/>
    <s v="Child Protection"/>
    <s v="Geographical Situation"/>
    <s v="Lack Of Accessibility"/>
    <s v="Lack Of Land Surveying And Planning"/>
    <m/>
    <n v="2"/>
    <m/>
    <m/>
    <m/>
    <s v="Crop Damage"/>
    <s v="Lack of Access to Water"/>
    <s v="Wildlife Attacks"/>
    <n v="9"/>
    <n v="22"/>
    <n v="4"/>
    <m/>
    <m/>
    <m/>
    <n v="15"/>
    <n v="11"/>
    <n v="3"/>
    <n v="6"/>
    <m/>
    <m/>
    <n v="6"/>
    <n v="15"/>
    <n v="11"/>
    <n v="3"/>
    <m/>
    <m/>
    <n v="19"/>
    <n v="6"/>
    <n v="7"/>
    <n v="3"/>
    <m/>
    <m/>
    <n v="22"/>
    <n v="7"/>
    <n v="3"/>
    <n v="3"/>
    <m/>
    <m/>
    <n v="11"/>
    <m/>
    <n v="23"/>
    <n v="1"/>
    <m/>
    <m/>
    <n v="5"/>
    <n v="23"/>
    <n v="7"/>
    <m/>
    <m/>
    <m/>
    <s v="Lack of participation"/>
    <s v="Listening to others"/>
    <s v="Lack of information"/>
    <s v="Giving notice"/>
    <s v="Programme running far"/>
    <s v="Managing time"/>
    <n v="11"/>
    <n v="9"/>
    <n v="15"/>
    <m/>
    <m/>
    <m/>
    <n v="26"/>
    <n v="4"/>
    <n v="5"/>
    <m/>
    <m/>
    <m/>
    <n v="30"/>
    <n v="5"/>
    <m/>
    <m/>
    <m/>
    <m/>
    <n v="32"/>
    <n v="3"/>
    <m/>
    <m/>
    <m/>
    <m/>
    <n v="11"/>
    <n v="18"/>
    <n v="6"/>
    <m/>
    <m/>
    <m/>
    <s v="CC2591"/>
    <m/>
    <s v="Community Consultation"/>
  </r>
  <r>
    <n v="2599"/>
    <s v="http://www.surveygizmo.com/s3/survey/4563835/2VK5FPR097J3PKVT37FH6KSA5OTKEK?snc=1561745562_5d16589a93c6c4.54408109&amp;sg_navigate=start&amp;_iseditlink=true"/>
    <s v="EDIT"/>
    <s v="Amrit Bahadur Ghote"/>
    <s v="FAYA"/>
    <s v="Nepal  - National Society for Earthquake Technology - Nepal (NSET)"/>
    <s v="Nepal"/>
    <s v="Galyang Municipality Ward 5"/>
    <s v="Rural"/>
    <d v="2019-04-16T00:00:00"/>
    <s v="Nepal-FAYA-CC-Galyang Ward 5 - 1"/>
    <x v="3"/>
    <n v="31"/>
    <x v="2"/>
    <x v="6"/>
    <x v="10"/>
    <x v="9"/>
    <x v="4"/>
    <n v="9"/>
    <s v="No"/>
    <m/>
    <m/>
    <m/>
    <m/>
    <s v="Yes"/>
    <s v="Wildlife Attacks"/>
    <s v="Crop Damage"/>
    <s v="Economic and Livelihood Loss"/>
    <s v="Commercial Loss"/>
    <s v="Implementation of policies"/>
    <s v="Local government action"/>
    <s v="Individual/Personal Action"/>
    <s v="Lack Of Resources"/>
    <s v="Lack Of Transport"/>
    <s v="Lack Of Awareness And Education"/>
    <s v="Traffic Congestion"/>
    <s v="Environmental effects"/>
    <s v="Sanitation problems"/>
    <s v="Erosion"/>
    <s v="Climate Change Adaptation"/>
    <s v="Climate Change Mitigation"/>
    <s v="Awareness Raising  Education and Training"/>
    <s v="Geographical Situation"/>
    <s v="Lack Of Government Action"/>
    <s v="Lack Of Accessibility"/>
    <s v="Lack of Access to Water"/>
    <s v="Disease/Health Effects"/>
    <s v="Loss of Values"/>
    <s v="Impact on Biodiversity"/>
    <s v="Investment in Infrastructure Improvement and Mitigation Works"/>
    <s v="Reconstruction"/>
    <s v="Protect Water Tanks"/>
    <m/>
    <m/>
    <m/>
    <m/>
    <m/>
    <m/>
    <m/>
    <m/>
    <s v="Wildlife Attacks"/>
    <s v="Drought"/>
    <s v="Lack of Access to Water"/>
    <n v="2"/>
    <m/>
    <n v="8"/>
    <n v="15"/>
    <n v="5"/>
    <m/>
    <n v="3"/>
    <n v="13"/>
    <n v="9"/>
    <n v="5"/>
    <n v="1"/>
    <m/>
    <n v="3"/>
    <n v="15"/>
    <n v="11"/>
    <n v="2"/>
    <m/>
    <m/>
    <n v="2"/>
    <n v="4"/>
    <n v="6"/>
    <n v="2"/>
    <n v="15"/>
    <m/>
    <n v="11"/>
    <n v="15"/>
    <m/>
    <n v="5"/>
    <m/>
    <m/>
    <n v="15"/>
    <n v="3"/>
    <m/>
    <n v="10"/>
    <n v="4"/>
    <m/>
    <n v="15"/>
    <n v="2"/>
    <n v="14"/>
    <m/>
    <n v="1"/>
    <m/>
    <s v="Lack of transportation"/>
    <s v="Development"/>
    <s v="Geographical problems"/>
    <s v="Skilled manpower"/>
    <s v="Lack of information"/>
    <s v="Giving notice"/>
    <m/>
    <n v="11"/>
    <n v="5"/>
    <m/>
    <n v="15"/>
    <m/>
    <n v="3"/>
    <n v="9"/>
    <n v="2"/>
    <n v="2"/>
    <n v="15"/>
    <m/>
    <m/>
    <n v="15"/>
    <m/>
    <n v="15"/>
    <n v="1"/>
    <m/>
    <n v="15"/>
    <n v="3"/>
    <n v="7"/>
    <m/>
    <n v="6"/>
    <m/>
    <m/>
    <n v="15"/>
    <n v="1"/>
    <n v="14"/>
    <n v="1"/>
    <m/>
    <s v="CC2599"/>
    <m/>
    <s v="Community Consultation"/>
  </r>
  <r>
    <n v="2600"/>
    <s v="http://www.surveygizmo.com/s3/survey/4563835/2VK5FPR097J3PKVT37FH6KSA5OTKEK?snc=1561745564_5d16589cd59e36.16770823&amp;sg_navigate=start&amp;_iseditlink=true"/>
    <s v="EDIT"/>
    <s v="Amrit Bahadur Ghote"/>
    <s v="FAYA"/>
    <s v="Nepal  - National Society for Earthquake Technology - Nepal (NSET)"/>
    <s v="Nepal"/>
    <s v="Galyang Municipality Ward 5"/>
    <s v="Rural"/>
    <d v="2019-04-22T00:00:00"/>
    <s v="Nepal-FAYA-CC-Galyang Ward 5 - 2"/>
    <x v="0"/>
    <n v="24"/>
    <x v="5"/>
    <x v="10"/>
    <x v="7"/>
    <x v="9"/>
    <x v="3"/>
    <m/>
    <s v="No"/>
    <m/>
    <m/>
    <m/>
    <m/>
    <s v="No"/>
    <s v="Wildlife Attacks"/>
    <s v="Crop Damage"/>
    <s v="Environmental effects"/>
    <m/>
    <s v="Implementation of policies"/>
    <s v="Individual/Personal Action"/>
    <m/>
    <s v="Lack Of Transport"/>
    <s v="Lack Of Awareness And Education"/>
    <m/>
    <s v="Wildlife Attacks"/>
    <s v="Crop Damage"/>
    <s v="Crop Damage"/>
    <s v="Economic and Livelihood Loss"/>
    <s v="Implementation of policies"/>
    <s v="Improved Waste Management"/>
    <s v="Individual/Personal Action"/>
    <s v="Lack Of Transport"/>
    <s v="Geographical Situation"/>
    <s v="Lack Of Awareness And Education"/>
    <s v="Stray Animals"/>
    <s v="Crop Damage"/>
    <s v="Crop Damage"/>
    <m/>
    <s v="Resilient Agricultural Techniques"/>
    <s v="Food Security Actions"/>
    <m/>
    <s v="Lack Of Access To Technology"/>
    <s v="Geographical Situation"/>
    <m/>
    <m/>
    <m/>
    <m/>
    <m/>
    <m/>
    <m/>
    <m/>
    <m/>
    <n v="2"/>
    <n v="4"/>
    <n v="9"/>
    <n v="5"/>
    <n v="2"/>
    <m/>
    <n v="5"/>
    <n v="4"/>
    <n v="8"/>
    <n v="3"/>
    <n v="3"/>
    <m/>
    <n v="4"/>
    <n v="8"/>
    <n v="4"/>
    <n v="5"/>
    <n v="2"/>
    <m/>
    <n v="4"/>
    <n v="7"/>
    <n v="5"/>
    <n v="4"/>
    <n v="3"/>
    <m/>
    <n v="3"/>
    <n v="8"/>
    <n v="4"/>
    <n v="8"/>
    <m/>
    <m/>
    <n v="2"/>
    <n v="5"/>
    <n v="4"/>
    <n v="10"/>
    <n v="2"/>
    <m/>
    <n v="2"/>
    <n v="5"/>
    <n v="4"/>
    <n v="10"/>
    <n v="2"/>
    <m/>
    <s v="Lack of information"/>
    <s v="Information "/>
    <s v="Lack of transportation"/>
    <s v="Development"/>
    <s v="Family problem"/>
    <s v="Managing time"/>
    <n v="3"/>
    <n v="5"/>
    <n v="8"/>
    <n v="4"/>
    <n v="3"/>
    <m/>
    <n v="4"/>
    <n v="5"/>
    <n v="8"/>
    <n v="3"/>
    <n v="3"/>
    <m/>
    <n v="15"/>
    <n v="1"/>
    <n v="4"/>
    <n v="1"/>
    <n v="2"/>
    <m/>
    <n v="15"/>
    <n v="4"/>
    <m/>
    <n v="4"/>
    <m/>
    <m/>
    <n v="2"/>
    <n v="2"/>
    <m/>
    <n v="19"/>
    <m/>
    <m/>
    <s v="CC2600"/>
    <m/>
    <s v="Community Consultation"/>
  </r>
  <r>
    <n v="2601"/>
    <s v="http://www.surveygizmo.com/s3/survey/4563835/2VK5FPR097J3PKVT37FH6KSA5OTKEK?snc=1561745567_5d16589f684863.67513710&amp;sg_navigate=start&amp;_iseditlink=true"/>
    <s v="EDIT"/>
    <s v="Amrit Bahadur Ghote"/>
    <s v="FAYA"/>
    <s v="Nepal  - National Society for Earthquake Technology - Nepal (NSET)"/>
    <s v="Nepal"/>
    <s v="Galyang Municipality Ward 5"/>
    <s v="Rural"/>
    <d v="2019-04-19T00:00:00"/>
    <s v="Nepal-FAYA-CC-Galyang Ward 5 -  3"/>
    <x v="4"/>
    <n v="24"/>
    <x v="6"/>
    <x v="4"/>
    <x v="2"/>
    <x v="5"/>
    <x v="8"/>
    <m/>
    <s v="No"/>
    <m/>
    <m/>
    <m/>
    <m/>
    <s v="No"/>
    <s v="Disease/Epidemics"/>
    <s v="Psychological Effects"/>
    <s v="Economic and Livelihood Loss"/>
    <s v="Commercial Loss"/>
    <s v="Awareness Raising  Education and Training"/>
    <s v="Health Promotion"/>
    <s v="Maintain Basic Services (Medical and Other)"/>
    <s v="Lack Of Awareness And Education"/>
    <s v="Lack Of Manpower"/>
    <s v="Lack Of Accessibility"/>
    <s v="Wildlife Attacks"/>
    <s v="Crop Damage"/>
    <s v="Commercial Loss"/>
    <s v="Economic and Livelihood Loss"/>
    <s v="Community Self-Management"/>
    <s v="Coordination with government and authorities"/>
    <s v="Implementation of policies"/>
    <s v="Poor Natural Resource Management"/>
    <s v="Lack Of Accessibility"/>
    <s v="Lack Of Awareness And Education"/>
    <s v="Lack of Access to Water"/>
    <s v="Disease/Health Effects"/>
    <s v="Loss of Clean Water Sources"/>
    <s v="Economic and Livelihood Loss"/>
    <s v="Protect Water Tanks"/>
    <s v="Dam/Dyke Building"/>
    <s v="Committee Establishment"/>
    <s v="Lack Of Community Commitment"/>
    <s v="Lack Of Accessibility"/>
    <s v="Lack Of Awareness And Education"/>
    <m/>
    <m/>
    <m/>
    <m/>
    <m/>
    <s v="Lack of Access to Water"/>
    <s v="Drought"/>
    <s v="Traffic Congestion"/>
    <n v="2"/>
    <m/>
    <n v="17"/>
    <n v="5"/>
    <m/>
    <m/>
    <n v="11"/>
    <n v="9"/>
    <n v="3"/>
    <n v="1"/>
    <m/>
    <m/>
    <n v="18"/>
    <n v="4"/>
    <m/>
    <n v="2"/>
    <m/>
    <m/>
    <n v="14"/>
    <n v="6"/>
    <m/>
    <n v="4"/>
    <m/>
    <m/>
    <n v="19"/>
    <n v="5"/>
    <m/>
    <m/>
    <m/>
    <m/>
    <n v="3"/>
    <n v="12"/>
    <n v="2"/>
    <m/>
    <n v="7"/>
    <m/>
    <n v="21"/>
    <n v="1"/>
    <m/>
    <n v="1"/>
    <n v="1"/>
    <m/>
    <s v="Geographical Problems"/>
    <s v="Managed "/>
    <s v="Lack of transportation"/>
    <s v="Developmental work"/>
    <s v="Lack of awareness"/>
    <s v="Awareness"/>
    <n v="5"/>
    <n v="8"/>
    <m/>
    <m/>
    <n v="11"/>
    <m/>
    <n v="2"/>
    <n v="3"/>
    <m/>
    <n v="5"/>
    <n v="14"/>
    <m/>
    <n v="17"/>
    <n v="3"/>
    <m/>
    <m/>
    <n v="4"/>
    <m/>
    <n v="16"/>
    <n v="2"/>
    <m/>
    <n v="4"/>
    <n v="2"/>
    <m/>
    <n v="16"/>
    <n v="2"/>
    <m/>
    <n v="4"/>
    <n v="2"/>
    <m/>
    <s v="CC2601"/>
    <m/>
    <s v="Community Consultation"/>
  </r>
  <r>
    <n v="2602"/>
    <s v="http://www.surveygizmo.com/s3/survey/4563835/2VK5FPR097J3PKVT37FH6KSA5OTKEK?snc=1561745603_5d1658c3ba2729.83489105&amp;sg_navigate=start&amp;_iseditlink=true"/>
    <s v="EDIT"/>
    <s v="Amrit Bahadur Ghote"/>
    <s v="FAYA"/>
    <s v="Nepal  - National Society for Earthquake Technology - Nepal (NSET)"/>
    <s v="Nepal"/>
    <s v="Galyang Municipality Ward 5"/>
    <s v="Rural"/>
    <d v="2019-04-20T00:00:00"/>
    <s v="Nepal-FAYA-CC-Galyang Ward 5 -  4"/>
    <x v="2"/>
    <n v="24"/>
    <x v="0"/>
    <x v="2"/>
    <x v="11"/>
    <x v="3"/>
    <x v="7"/>
    <n v="2"/>
    <s v="No"/>
    <m/>
    <m/>
    <m/>
    <m/>
    <s v="No"/>
    <s v="Earthquakes"/>
    <s v="Commercial Loss"/>
    <s v="Building Destruction"/>
    <s v="Loss of Life"/>
    <s v="Community/Social Empowerment"/>
    <s v="Community Self-Management"/>
    <s v="Resilience Building"/>
    <s v="Lack Of Accessibility"/>
    <s v="Loss Of Hope And Credibility In Authorities"/>
    <s v="Lack Of Awareness And Education"/>
    <s v="Lack of Access to Basic Services"/>
    <s v="Impoverishment"/>
    <s v="Increased Money Borrowing"/>
    <s v="Disease/Health Effects"/>
    <s v="Community Self-Management"/>
    <s v="Actions For Poverty Reduction And Employment"/>
    <s v="Awareness Raising  Education and Training"/>
    <s v="Lack Of Awareness And Education"/>
    <s v="Lack Of Accessibility"/>
    <s v="Geographical Situation"/>
    <s v="Disease/Epidemics"/>
    <s v="Commercial Loss"/>
    <s v="Loss of Life"/>
    <s v="Traffic Congestion"/>
    <s v="Health Promotion"/>
    <s v="Actions For Poverty Reduction And Employment"/>
    <s v="Awareness Raising  Education and Training"/>
    <s v="Lack Of Awareness And Education"/>
    <s v="Lack Of Accessibility"/>
    <s v="Lack Of Community Commitment"/>
    <m/>
    <m/>
    <m/>
    <m/>
    <m/>
    <s v="Earthquakes"/>
    <s v="Lack of Access to Basic Services"/>
    <s v="Disease/Epidemics"/>
    <n v="4"/>
    <n v="9"/>
    <n v="8"/>
    <n v="2"/>
    <n v="1"/>
    <m/>
    <n v="1"/>
    <n v="10"/>
    <n v="9"/>
    <n v="2"/>
    <n v="2"/>
    <m/>
    <n v="4"/>
    <n v="7"/>
    <n v="9"/>
    <n v="3"/>
    <n v="1"/>
    <m/>
    <n v="1"/>
    <n v="6"/>
    <n v="11"/>
    <n v="5"/>
    <n v="1"/>
    <m/>
    <n v="5"/>
    <n v="7"/>
    <n v="8"/>
    <n v="3"/>
    <n v="1"/>
    <m/>
    <n v="3"/>
    <n v="5"/>
    <n v="8"/>
    <n v="3"/>
    <n v="1"/>
    <m/>
    <n v="5"/>
    <n v="11"/>
    <n v="6"/>
    <n v="1"/>
    <n v="1"/>
    <m/>
    <s v="Lack of time"/>
    <s v="Managing time"/>
    <s v="Lack of awareness"/>
    <s v="Awareness"/>
    <s v="Lack of information"/>
    <s v="Giving notice"/>
    <n v="4"/>
    <n v="9"/>
    <n v="8"/>
    <n v="2"/>
    <n v="1"/>
    <m/>
    <n v="1"/>
    <n v="10"/>
    <n v="9"/>
    <n v="2"/>
    <n v="2"/>
    <m/>
    <n v="4"/>
    <n v="9"/>
    <n v="8"/>
    <n v="2"/>
    <n v="1"/>
    <m/>
    <n v="2"/>
    <n v="10"/>
    <n v="8"/>
    <n v="2"/>
    <n v="2"/>
    <m/>
    <n v="2"/>
    <n v="10"/>
    <n v="8"/>
    <n v="2"/>
    <n v="2"/>
    <m/>
    <s v="CC2602"/>
    <m/>
    <s v="Community Consultation"/>
  </r>
  <r>
    <n v="2603"/>
    <s v="http://www.surveygizmo.com/s3/survey/4563835/2VK5FPR097J3PKVT37FH6KSA5OTKEK?snc=1561745605_5d1658c5e43e94.75882627&amp;sg_navigate=start&amp;_iseditlink=true"/>
    <s v="EDIT"/>
    <s v="Amrit Bahadur Ghote"/>
    <s v="FAYA"/>
    <s v="Nepal  - National Society for Earthquake Technology - Nepal (NSET)"/>
    <s v="Nepal"/>
    <s v="Galyang Municipality Ward 5"/>
    <s v="Rural"/>
    <d v="2019-04-21T00:00:00"/>
    <s v="Nepal-FAYA-CC-Galyang Ward 5 - 5"/>
    <x v="3"/>
    <n v="26"/>
    <x v="0"/>
    <x v="0"/>
    <x v="1"/>
    <x v="1"/>
    <x v="11"/>
    <n v="18"/>
    <s v="No"/>
    <m/>
    <m/>
    <m/>
    <m/>
    <s v="Yes"/>
    <s v="Disease/Epidemics"/>
    <s v="Commercial Loss"/>
    <s v="Loss of Life"/>
    <s v="Traffic Congestion"/>
    <s v="Health Promotion"/>
    <s v="Resilience Building"/>
    <s v="Community Self-Management"/>
    <s v="Government Instability"/>
    <s v="Lack Of Government Commitment"/>
    <s v="Lack Of Accessibility"/>
    <s v="Earthquakes"/>
    <s v="Economic and Livelihood Loss"/>
    <s v="Building Destruction"/>
    <s v="Loss of Life"/>
    <s v="Ecosystem Management and Restoration"/>
    <s v="Resilience Building"/>
    <s v="Do Not Live In Risky Places"/>
    <s v="Lack Of Accessibility"/>
    <s v="Exclusion Of Youth"/>
    <s v="Lack Of Risk Awareness And Planning"/>
    <s v="Lack of Preparedness"/>
    <s v="Conflict"/>
    <s v="Unemployment"/>
    <s v="Disease/Health Effects"/>
    <s v="Community Self-Management"/>
    <s v="Actions For Poverty Reduction And Employment"/>
    <s v="Awareness Raising  Education and Training"/>
    <s v="Lack Of Awareness And Education"/>
    <s v="Lack Of Accessibility"/>
    <s v="Lack Of Opportunity/Time"/>
    <m/>
    <m/>
    <m/>
    <m/>
    <m/>
    <s v="Disease/Epidemics"/>
    <s v="Earthquakes"/>
    <s v="Lack of Preparedness"/>
    <n v="2"/>
    <n v="10"/>
    <n v="7"/>
    <n v="5"/>
    <n v="2"/>
    <m/>
    <n v="2"/>
    <n v="10"/>
    <n v="7"/>
    <n v="5"/>
    <n v="2"/>
    <m/>
    <n v="2"/>
    <n v="5"/>
    <n v="10"/>
    <n v="7"/>
    <n v="2"/>
    <m/>
    <n v="2"/>
    <n v="10"/>
    <n v="7"/>
    <n v="5"/>
    <n v="2"/>
    <m/>
    <n v="2"/>
    <n v="5"/>
    <n v="10"/>
    <n v="7"/>
    <n v="2"/>
    <m/>
    <n v="1"/>
    <n v="11"/>
    <n v="7"/>
    <n v="2"/>
    <n v="5"/>
    <m/>
    <n v="5"/>
    <n v="11"/>
    <n v="7"/>
    <n v="2"/>
    <n v="1"/>
    <m/>
    <s v="Geographical Problems"/>
    <s v="Managed society"/>
    <s v="Lack of time"/>
    <s v="Management"/>
    <s v="Lack of awareness"/>
    <s v="Awareness"/>
    <n v="2"/>
    <n v="10"/>
    <n v="7"/>
    <n v="5"/>
    <n v="2"/>
    <m/>
    <n v="5"/>
    <n v="7"/>
    <n v="10"/>
    <n v="2"/>
    <n v="2"/>
    <m/>
    <n v="2"/>
    <n v="10"/>
    <n v="7"/>
    <n v="5"/>
    <n v="2"/>
    <m/>
    <n v="4"/>
    <n v="10"/>
    <n v="7"/>
    <n v="5"/>
    <m/>
    <m/>
    <n v="4"/>
    <n v="10"/>
    <n v="7"/>
    <n v="5"/>
    <m/>
    <m/>
    <s v="CC2603"/>
    <m/>
    <s v="Community Consultation"/>
  </r>
  <r>
    <n v="2682"/>
    <s v="http://www.surveygizmo.com/s3/survey/4563835/2VK5FPR097J3PKVT37FH6KSA5OTKEK?snc=1562050730_5d1b00aa1c4112.27212493&amp;sg_navigate=start&amp;_iseditlink=true"/>
    <s v="EDIT"/>
    <s v="Nikita Maharjan"/>
    <s v="FSCN"/>
    <s v="Nepal  - National Society for Earthquake Technology - Nepal (NSET)"/>
    <s v="Nepal"/>
    <s v="Lalitpur Metropolitan city Ward 12"/>
    <s v="Urban"/>
    <s v="06/30/2019"/>
    <s v="Nepal-FSCN-CC-Hakha-"/>
    <x v="3"/>
    <n v="12"/>
    <x v="0"/>
    <x v="0"/>
    <x v="1"/>
    <x v="11"/>
    <x v="2"/>
    <s v="-"/>
    <s v="-"/>
    <m/>
    <m/>
    <m/>
    <m/>
    <s v="Yes"/>
    <s v="Drought"/>
    <s v="Crop Damage"/>
    <s v="Disease/Health Effects"/>
    <s v="Economic and Livelihood Loss"/>
    <s v="Committee Establishment"/>
    <s v="Actions For Poverty Reduction And Employment"/>
    <s v="Drainage Channels"/>
    <s v="Conflict"/>
    <s v="Economic Policies"/>
    <s v="Government Instability"/>
    <s v="Fire"/>
    <s v="Disease/Health Effects"/>
    <s v="Injury"/>
    <s v="Loss of Assets"/>
    <s v="Insurance"/>
    <s v="Health Promotion"/>
    <s v="Individual/Personal Action"/>
    <s v="Debt"/>
    <s v="Lack Of Initiative"/>
    <s v="Lack Of Preparedness"/>
    <s v="Earthquakes"/>
    <s v="Economic and Livelihood Loss"/>
    <s v="Environmental effects"/>
    <s v="Loss of Life"/>
    <s v="Awareness Raising  Education and Training"/>
    <s v="Committee Establishment"/>
    <s v="Insurance"/>
    <s v="Communication Issues"/>
    <s v="Conflict In Schedule"/>
    <s v="Lack Of Resources"/>
    <m/>
    <s v="-"/>
    <m/>
    <m/>
    <m/>
    <s v="Alcoholism"/>
    <s v="Child Abuse and Exploitation"/>
    <s v="Climate Change"/>
    <n v="12"/>
    <m/>
    <m/>
    <m/>
    <m/>
    <m/>
    <n v="12"/>
    <m/>
    <m/>
    <m/>
    <m/>
    <m/>
    <m/>
    <n v="9"/>
    <n v="3"/>
    <m/>
    <m/>
    <m/>
    <n v="12"/>
    <m/>
    <m/>
    <m/>
    <m/>
    <m/>
    <m/>
    <n v="10"/>
    <n v="2"/>
    <m/>
    <m/>
    <m/>
    <m/>
    <m/>
    <n v="8"/>
    <n v="4"/>
    <m/>
    <m/>
    <n v="12"/>
    <m/>
    <m/>
    <m/>
    <m/>
    <m/>
    <s v="Timing problem"/>
    <s v="Appropriate time should be managed as per the preferences"/>
    <s v="Lack of DRR policies_x0009__x0009_"/>
    <s v="Effective DRR based policies should be implemented"/>
    <s v=" Unaware about policies _x0009_"/>
    <s v="Local people should be pre-informed about DRR acts and policies"/>
    <m/>
    <m/>
    <m/>
    <m/>
    <n v="12"/>
    <m/>
    <m/>
    <m/>
    <m/>
    <m/>
    <n v="12"/>
    <m/>
    <n v="11"/>
    <n v="1"/>
    <m/>
    <m/>
    <m/>
    <m/>
    <n v="12"/>
    <m/>
    <m/>
    <m/>
    <m/>
    <m/>
    <n v="12"/>
    <m/>
    <m/>
    <m/>
    <m/>
    <m/>
    <s v="CC2682"/>
    <m/>
    <s v="Community Consultation"/>
  </r>
  <r>
    <n v="2683"/>
    <s v="http://www.surveygizmo.com/s3/survey/4563835/2VK5FPR097J3PKVT37FH6KSA5OTKEK?snc=1562050732_5d1b00ac319209.06183627&amp;sg_navigate=start&amp;_iseditlink=true"/>
    <s v="EDIT"/>
    <s v="Nikita Maharjan"/>
    <s v="FSCN"/>
    <s v="Nepal  - National Society for Earthquake Technology - Nepal (NSET)"/>
    <s v="Nepal"/>
    <s v="Lalitpur Metropolitan city Ward 12"/>
    <s v="Urban"/>
    <s v="06/30/2019"/>
    <s v="Nepal-FSCN-CC-Chakrabahil-2"/>
    <x v="0"/>
    <n v="15"/>
    <x v="0"/>
    <x v="0"/>
    <x v="1"/>
    <x v="11"/>
    <x v="12"/>
    <m/>
    <s v="-"/>
    <m/>
    <m/>
    <m/>
    <m/>
    <s v="Yes"/>
    <s v="Disease/Epidemics"/>
    <s v="Disease/Health Effects"/>
    <s v="Loss of Life"/>
    <s v="Injury"/>
    <s v="Counselling"/>
    <s v="Insurance"/>
    <s v="Health Promotion"/>
    <s v="Attitudinal Issues"/>
    <s v="Debt"/>
    <s v="Lack Of Resources"/>
    <s v="Alcoholism"/>
    <s v="Disease/Health Effects"/>
    <s v="Loss of Values"/>
    <s v="Loss of Life"/>
    <s v="Insurance"/>
    <s v="Individual/Personal Action"/>
    <s v="Health Promotion"/>
    <s v="Dependency"/>
    <s v="Attitudinal Issues"/>
    <s v="Lack Of Awareness And Education"/>
    <s v="Climate Change"/>
    <s v="Economic and Livelihood Loss"/>
    <s v="Environmental effects"/>
    <s v="Impact on Biodiversity"/>
    <s v="Actions For Poverty Reduction And Employment"/>
    <s v="Coordination and Inter Institutional Partnerships with NGOs and Other Actors"/>
    <s v="Coordination with government and authorities"/>
    <s v="Disparities In Wealth And Income"/>
    <s v="Economic Policies"/>
    <s v="Exclusion Based On Party Politics"/>
    <m/>
    <m/>
    <m/>
    <s v="-"/>
    <m/>
    <s v="Unemployment"/>
    <s v="Disease/Epidemics"/>
    <s v="Corruption"/>
    <n v="15"/>
    <m/>
    <m/>
    <m/>
    <m/>
    <m/>
    <n v="15"/>
    <m/>
    <m/>
    <m/>
    <m/>
    <m/>
    <m/>
    <n v="9"/>
    <n v="3"/>
    <n v="3"/>
    <m/>
    <m/>
    <n v="10"/>
    <m/>
    <n v="5"/>
    <m/>
    <m/>
    <m/>
    <m/>
    <n v="15"/>
    <m/>
    <m/>
    <m/>
    <m/>
    <m/>
    <m/>
    <m/>
    <m/>
    <m/>
    <m/>
    <m/>
    <m/>
    <n v="11"/>
    <n v="4"/>
    <m/>
    <m/>
    <s v="Timing problem"/>
    <s v="DRR related program should be conducted during holiday time"/>
    <s v="Budget crisis"/>
    <s v="Adequate budget should be properly allocated"/>
    <s v="Lack of participation"/>
    <s v="All local people should be provided with equal opportunities in  DRR    platform  based program"/>
    <m/>
    <m/>
    <m/>
    <m/>
    <n v="15"/>
    <m/>
    <m/>
    <m/>
    <m/>
    <n v="5"/>
    <n v="10"/>
    <m/>
    <n v="15"/>
    <m/>
    <m/>
    <m/>
    <m/>
    <m/>
    <n v="15"/>
    <m/>
    <m/>
    <m/>
    <m/>
    <m/>
    <n v="15"/>
    <m/>
    <m/>
    <m/>
    <m/>
    <m/>
    <s v="CC2683"/>
    <m/>
    <s v="Community Consultation"/>
  </r>
  <r>
    <n v="2684"/>
    <s v="http://www.surveygizmo.com/s3/survey/4563835/2VK5FPR097J3PKVT37FH6KSA5OTKEK?snc=1562050733_5d1b00ade2f0a5.42816321&amp;sg_navigate=start&amp;_iseditlink=true"/>
    <s v="EDIT"/>
    <s v="Nikita Maharjan"/>
    <s v="FSCN"/>
    <s v="Nepal  - National Society for Earthquake Technology - Nepal (NSET)"/>
    <s v="Nepal"/>
    <s v="Lalitpur Metropolitan city Ward 12"/>
    <s v="Urban"/>
    <s v="06/30/2019"/>
    <s v="Nepal-FSCN-CC-Tangal-3"/>
    <x v="2"/>
    <n v="22"/>
    <x v="0"/>
    <x v="0"/>
    <x v="1"/>
    <x v="1"/>
    <x v="2"/>
    <m/>
    <s v="-"/>
    <m/>
    <m/>
    <m/>
    <m/>
    <s v="Yes"/>
    <s v="Earthquakes"/>
    <s v="Looting of Properties"/>
    <s v="Loss of Life"/>
    <s v="Injury"/>
    <s v="Awareness Raising  Education and Training"/>
    <s v="Dam/Dyke Building"/>
    <s v="Disaster Preparedness"/>
    <s v="Government Inefficiency"/>
    <s v="Lack Of Capacity"/>
    <s v="Lack Of Rehabilitation Plan From The Government"/>
    <s v="Fire"/>
    <s v="Looting of Properties"/>
    <s v="Loss of Life"/>
    <s v="Environmental effects"/>
    <s v="Awareness Raising  Education and Training"/>
    <s v="Insurance"/>
    <s v="Community Self-Management"/>
    <s v="Attitudinal Issues"/>
    <s v="Health Condition"/>
    <s v="Lack Of Accessibility"/>
    <s v="Road Accidents"/>
    <s v="Loss of Life"/>
    <s v="Psychological Effects"/>
    <s v="Injury"/>
    <s v="Insurance"/>
    <s v="Health Promotion"/>
    <s v="Individual/Personal Action"/>
    <s v="Lack Of Accessibility"/>
    <s v="Lack Of Policies"/>
    <s v="Lack Of Initiative"/>
    <m/>
    <m/>
    <m/>
    <s v="-"/>
    <m/>
    <s v="Disease/Epidemics"/>
    <s v="Unemployment"/>
    <s v="Sexual Violence"/>
    <m/>
    <m/>
    <m/>
    <m/>
    <n v="22"/>
    <m/>
    <m/>
    <n v="18"/>
    <n v="4"/>
    <m/>
    <m/>
    <m/>
    <n v="15"/>
    <n v="5"/>
    <n v="2"/>
    <m/>
    <m/>
    <m/>
    <m/>
    <n v="18"/>
    <n v="2"/>
    <n v="2"/>
    <m/>
    <m/>
    <n v="22"/>
    <m/>
    <m/>
    <m/>
    <m/>
    <m/>
    <m/>
    <m/>
    <n v="22"/>
    <m/>
    <m/>
    <m/>
    <m/>
    <m/>
    <n v="22"/>
    <m/>
    <m/>
    <m/>
    <s v="Budget crisis"/>
    <s v="Adequate budget should be properly allocated"/>
    <s v="Local participation"/>
    <s v="All local people should be provided with equal opportunities in  DRR    platform  based program"/>
    <s v="Timing problem"/>
    <s v="Appropriate time should be selected"/>
    <m/>
    <m/>
    <m/>
    <n v="3"/>
    <n v="19"/>
    <m/>
    <m/>
    <n v="17"/>
    <n v="2"/>
    <n v="1"/>
    <n v="2"/>
    <m/>
    <n v="20"/>
    <m/>
    <m/>
    <m/>
    <n v="2"/>
    <m/>
    <n v="15"/>
    <m/>
    <n v="5"/>
    <n v="2"/>
    <m/>
    <m/>
    <m/>
    <m/>
    <m/>
    <m/>
    <n v="22"/>
    <m/>
    <s v="CC2684"/>
    <m/>
    <s v="Community Consultation"/>
  </r>
  <r>
    <n v="2685"/>
    <s v="http://www.surveygizmo.com/s3/survey/4563835/2VK5FPR097J3PKVT37FH6KSA5OTKEK?snc=1562050735_5d1b00af9e4315.67680691&amp;sg_navigate=start&amp;_iseditlink=true"/>
    <s v="EDIT"/>
    <s v="Nikita Maharjan"/>
    <s v="FSCN"/>
    <s v="Nepal  - National Society for Earthquake Technology - Nepal (NSET)"/>
    <s v="Nepal"/>
    <s v="Lalitpur Metropolitan city Ward 12"/>
    <s v="Urban"/>
    <s v="06/30/2019"/>
    <s v="Nepal-FSCN-CC-Hakha-4"/>
    <x v="1"/>
    <n v="10"/>
    <x v="0"/>
    <x v="0"/>
    <x v="1"/>
    <x v="1"/>
    <x v="12"/>
    <s v="-"/>
    <s v="-"/>
    <m/>
    <m/>
    <m/>
    <m/>
    <s v="Yes"/>
    <s v="Earthquakes"/>
    <s v="Economic and Livelihood Loss"/>
    <s v="Looting of Properties"/>
    <s v="Loss of Access to Basic Services"/>
    <s v="Actions For Poverty Reduction And Employment"/>
    <s v="Individual/Personal Action"/>
    <s v="Investment in Infrastructure Improvement and Mitigation Works"/>
    <s v="Conflict"/>
    <s v="Attitudinal Issues"/>
    <s v="Lack Of Awareness And Education"/>
    <s v="Fire"/>
    <s v="Economic and Livelihood Loss"/>
    <s v="Environmental effects"/>
    <s v="Looting of Properties"/>
    <s v="Awareness Raising  Education and Training"/>
    <s v="Committee Establishment"/>
    <s v="Insurance"/>
    <s v="Conflict In Schedule"/>
    <s v="Conflict"/>
    <s v="Lack Of Capacity"/>
    <s v="Road Accidents"/>
    <s v="Injury"/>
    <s v="Loss of Life"/>
    <s v="Disease/Health Effects"/>
    <s v="Insurance"/>
    <s v="Health Promotion"/>
    <s v="Psychological intervention"/>
    <s v="Attitudinal Issues"/>
    <s v="Disparities In Wealth And Income"/>
    <s v="Dependency"/>
    <m/>
    <m/>
    <m/>
    <m/>
    <s v="-"/>
    <s v="Earthquakes"/>
    <s v="Unemployment"/>
    <s v="Fire"/>
    <n v="10"/>
    <m/>
    <m/>
    <m/>
    <m/>
    <m/>
    <m/>
    <n v="8"/>
    <n v="2"/>
    <m/>
    <m/>
    <m/>
    <n v="10"/>
    <m/>
    <n v="9"/>
    <n v="1"/>
    <m/>
    <m/>
    <n v="10"/>
    <m/>
    <m/>
    <m/>
    <m/>
    <m/>
    <m/>
    <n v="5"/>
    <n v="5"/>
    <m/>
    <m/>
    <m/>
    <m/>
    <n v="5"/>
    <n v="5"/>
    <m/>
    <m/>
    <m/>
    <n v="7"/>
    <m/>
    <n v="3"/>
    <m/>
    <m/>
    <m/>
    <s v="Unaware about program"/>
    <s v="Local people should be pre-informed about DRR acts and policies"/>
    <s v="Lack of information"/>
    <s v="_x0009_Pre information should be provided about DRR and its related program"/>
    <s v="Budget crisis"/>
    <s v="Adequate budget should be properly allocated"/>
    <m/>
    <m/>
    <n v="1"/>
    <n v="9"/>
    <m/>
    <m/>
    <m/>
    <n v="5"/>
    <n v="5"/>
    <m/>
    <m/>
    <m/>
    <n v="10"/>
    <m/>
    <m/>
    <m/>
    <m/>
    <m/>
    <n v="10"/>
    <n v="2"/>
    <n v="8"/>
    <m/>
    <m/>
    <m/>
    <n v="4"/>
    <n v="6"/>
    <m/>
    <m/>
    <m/>
    <m/>
    <s v="CC2685"/>
    <m/>
    <s v="Community Consultation"/>
  </r>
  <r>
    <n v="2686"/>
    <s v="http://www.surveygizmo.com/s3/survey/4563835/2VK5FPR097J3PKVT37FH6KSA5OTKEK?snc=1562050737_5d1b00b152cc58.60113218&amp;sg_navigate=start&amp;_iseditlink=true"/>
    <s v="EDIT"/>
    <s v="Nikita Maharjan"/>
    <s v="FSCN"/>
    <s v="Nepal  - National Society for Earthquake Technology - Nepal (NSET)"/>
    <s v="Nepal"/>
    <s v="Lalitpur Metropolitan city Ward 12"/>
    <s v="Urban"/>
    <s v="06/30/2019"/>
    <s v="Nepal-FSCN-CC-Hakha-5"/>
    <x v="3"/>
    <n v="10"/>
    <x v="0"/>
    <x v="0"/>
    <x v="12"/>
    <x v="11"/>
    <x v="2"/>
    <m/>
    <s v="-"/>
    <m/>
    <m/>
    <m/>
    <m/>
    <s v="Yes"/>
    <s v="High Cost of Living"/>
    <s v="Economic and Livelihood Loss"/>
    <s v="Livestock Loss"/>
    <s v="Price Rises"/>
    <s v="Actions For Poverty Reduction And Employment"/>
    <s v="Livelihood Diversification"/>
    <s v="Individual/Personal Action"/>
    <s v="Government Inefficiency"/>
    <s v="Dependency"/>
    <s v="Lack Of Resources"/>
    <s v="Alcoholism"/>
    <s v="Disease/Health Effects"/>
    <s v="Loss of Life"/>
    <s v="Injury"/>
    <s v="Individual/Personal Action"/>
    <s v="Counselling"/>
    <s v="Health Promotion"/>
    <s v="Conflict"/>
    <s v="Attitudinal Issues"/>
    <s v="Lack Of Accessibility"/>
    <s v="Child Abuse and Exploitation"/>
    <s v="Loss of Life"/>
    <s v="Loss of Values"/>
    <s v="Psychosocial Violence"/>
    <s v="Awareness Raising  Education and Training"/>
    <s v="Committee Establishment"/>
    <s v="Coordination and Inter Institutional Partnerships with NGOs and Other Actors"/>
    <s v="Attitudinal Issues"/>
    <s v="Conflict In Schedule"/>
    <s v="Government Instability"/>
    <m/>
    <m/>
    <m/>
    <s v="-"/>
    <m/>
    <s v="Climate Change"/>
    <s v="Disease/Epidemics"/>
    <s v="Corruption"/>
    <n v="10"/>
    <m/>
    <m/>
    <m/>
    <m/>
    <m/>
    <n v="10"/>
    <m/>
    <m/>
    <m/>
    <m/>
    <m/>
    <m/>
    <n v="10"/>
    <m/>
    <m/>
    <m/>
    <m/>
    <n v="10"/>
    <m/>
    <m/>
    <m/>
    <m/>
    <m/>
    <m/>
    <n v="10"/>
    <m/>
    <m/>
    <m/>
    <m/>
    <m/>
    <n v="7"/>
    <n v="3"/>
    <m/>
    <m/>
    <m/>
    <m/>
    <n v="8"/>
    <n v="2"/>
    <m/>
    <m/>
    <m/>
    <s v="Timing problem"/>
    <s v="Appropriate time should be managed as per the preferences"/>
    <s v="Budget crisis"/>
    <s v="Adequate budget should be properly allocated"/>
    <s v="Lack of participation"/>
    <s v="All local people should be provided with equal opportunities in  DRR  platform  based program"/>
    <m/>
    <m/>
    <m/>
    <m/>
    <n v="10"/>
    <m/>
    <m/>
    <m/>
    <m/>
    <m/>
    <n v="10"/>
    <m/>
    <n v="6"/>
    <n v="3"/>
    <n v="1"/>
    <m/>
    <m/>
    <m/>
    <n v="8"/>
    <m/>
    <n v="2"/>
    <m/>
    <m/>
    <m/>
    <m/>
    <m/>
    <n v="10"/>
    <m/>
    <m/>
    <m/>
    <s v="CC2686"/>
    <m/>
    <s v="Community Consultation"/>
  </r>
  <r>
    <n v="2731"/>
    <s v="http://www.surveygizmo.com/s3/survey/4563835/2VK5FPR097J3PKVT37FH6KSA5OTKEK?snc=1562137799_5d1c54c7762d33.23511980&amp;sg_navigate=start&amp;_iseditlink=true"/>
    <s v="EDIT"/>
    <s v="Pratima Khadka"/>
    <s v="FSCN"/>
    <s v="Nepal  - National Society for Earthquake Technology - Nepal (NSET)"/>
    <s v="Nepal"/>
    <s v="Changunaryan Municipality Ward 8"/>
    <s v="Rural"/>
    <d v="2019-08-04T00:00:00"/>
    <s v="Nepal-FSCN-CC-Changunarayan-1"/>
    <x v="3"/>
    <n v="18"/>
    <x v="0"/>
    <x v="11"/>
    <x v="12"/>
    <x v="11"/>
    <x v="12"/>
    <m/>
    <s v="-"/>
    <m/>
    <m/>
    <m/>
    <m/>
    <s v="Yes"/>
    <s v="Floods"/>
    <s v="Crop Damage"/>
    <s v="Impact on Biodiversity"/>
    <s v="Environmental effects"/>
    <s v="Climate Change Adaptation"/>
    <s v="Climate Change Mitigation"/>
    <s v="Disaster Preparedness"/>
    <s v="Lack Of Accessibility"/>
    <s v="Lack Of Awareness And Education"/>
    <s v="Lack Of Government Commitment"/>
    <s v="Fire"/>
    <s v="Disease/Health Effects"/>
    <s v="Injury"/>
    <s v="Economic and Livelihood Loss"/>
    <s v="Individual/Personal Action"/>
    <s v="Health Promotion"/>
    <s v="Actions For Poverty Reduction And Employment"/>
    <s v="Attitudinal Issues"/>
    <s v="Lack Of Facilities"/>
    <s v="Lack Of Initiative"/>
    <s v="Heavy Rainfall"/>
    <s v="Environmental effects"/>
    <s v="Impact on Biodiversity"/>
    <s v="Loss of Life"/>
    <s v="Awareness Raising  Education and Training"/>
    <s v="Community Self-Management"/>
    <s v="Insurance"/>
    <s v="Dependency"/>
    <s v="Conflict In Schedule"/>
    <s v="Lack Of Facilities"/>
    <m/>
    <m/>
    <m/>
    <s v="-"/>
    <m/>
    <s v="Pollution"/>
    <s v="Desertification"/>
    <s v="Loss of Biodiversity"/>
    <m/>
    <m/>
    <m/>
    <n v="18"/>
    <m/>
    <m/>
    <n v="3"/>
    <n v="1"/>
    <n v="5"/>
    <n v="9"/>
    <m/>
    <m/>
    <m/>
    <m/>
    <m/>
    <n v="18"/>
    <m/>
    <m/>
    <m/>
    <m/>
    <m/>
    <n v="18"/>
    <m/>
    <m/>
    <n v="4"/>
    <n v="7"/>
    <n v="4"/>
    <n v="1"/>
    <n v="2"/>
    <m/>
    <m/>
    <m/>
    <m/>
    <n v="18"/>
    <m/>
    <m/>
    <n v="14"/>
    <n v="4"/>
    <m/>
    <m/>
    <m/>
    <m/>
    <s v="Lack of time"/>
    <s v="Appropriate time should be managed as per the preferences"/>
    <s v="Budget crisis"/>
    <s v="Allocated budget should be effectively utilized in DRR decision making process"/>
    <s v="Accessibility to input"/>
    <s v="Should be made accessible to appropriate needy person"/>
    <m/>
    <m/>
    <m/>
    <m/>
    <n v="18"/>
    <m/>
    <m/>
    <n v="13"/>
    <n v="2"/>
    <n v="3"/>
    <m/>
    <m/>
    <m/>
    <n v="18"/>
    <m/>
    <m/>
    <m/>
    <m/>
    <n v="3"/>
    <n v="3"/>
    <m/>
    <n v="11"/>
    <n v="1"/>
    <m/>
    <n v="18"/>
    <m/>
    <m/>
    <m/>
    <m/>
    <m/>
    <s v="CC2731"/>
    <m/>
    <s v="Community Consultation"/>
  </r>
  <r>
    <n v="2732"/>
    <s v="http://www.surveygizmo.com/s3/survey/4563835/2VK5FPR097J3PKVT37FH6KSA5OTKEK?snc=1562137802_5d1c54ca693c53.79180180&amp;sg_navigate=start&amp;_iseditlink=true"/>
    <s v="EDIT"/>
    <s v="Pratima Khadka"/>
    <s v="FSCN"/>
    <s v="Nepal  - National Society for Earthquake Technology - Nepal (NSET)"/>
    <s v="Nepal"/>
    <s v="Changunaryan Municipality Ward 8"/>
    <s v="Rural"/>
    <s v="05/15/2019"/>
    <s v="Nepal-FSCN-CC-Changunarayan-2"/>
    <x v="1"/>
    <n v="13"/>
    <x v="0"/>
    <x v="0"/>
    <x v="1"/>
    <x v="1"/>
    <x v="4"/>
    <n v="6"/>
    <s v="-"/>
    <m/>
    <m/>
    <m/>
    <m/>
    <s v="Yes"/>
    <s v="Hurricanes"/>
    <s v="Environmental effects"/>
    <s v="Impact on Biodiversity"/>
    <s v="Injury"/>
    <s v="Awareness Raising  Education and Training"/>
    <s v="Coordination and Inter Institutional Partnerships with NGOs and Other Actors"/>
    <s v="Insurance"/>
    <s v="Conflict"/>
    <s v="Communication Issues"/>
    <s v="Health Condition"/>
    <s v="Lack of Access to Water"/>
    <s v="Crop Damage"/>
    <s v="Food Insecurity"/>
    <s v="Loss of Access to Basic Services"/>
    <s v="Community Self-Management"/>
    <s v="Food Security Actions"/>
    <s v="Implementation of policies"/>
    <s v="Attitudinal Issues"/>
    <s v="Lack Of Capacity"/>
    <s v="Lack Of Initiative"/>
    <s v="Hail"/>
    <s v="Loss of Life"/>
    <s v="Crop Damage"/>
    <s v="Disease/Health Effects"/>
    <s v="Health Promotion"/>
    <s v="Climate Change Mitigation"/>
    <s v="Insurance"/>
    <s v="Lack Of Facilities"/>
    <s v="Lack Of Land Surveying And Planning"/>
    <s v="Lack Of Policies"/>
    <m/>
    <m/>
    <m/>
    <s v="-"/>
    <m/>
    <s v="Deforestation"/>
    <s v="Pollution"/>
    <s v="Political Unrest"/>
    <n v="3"/>
    <n v="2"/>
    <n v="6"/>
    <n v="2"/>
    <n v="1"/>
    <m/>
    <n v="3"/>
    <m/>
    <n v="9"/>
    <n v="1"/>
    <m/>
    <m/>
    <m/>
    <m/>
    <n v="13"/>
    <m/>
    <m/>
    <m/>
    <m/>
    <n v="2"/>
    <n v="1"/>
    <n v="9"/>
    <n v="1"/>
    <m/>
    <n v="2"/>
    <n v="8"/>
    <n v="1"/>
    <m/>
    <n v="2"/>
    <m/>
    <m/>
    <n v="3"/>
    <m/>
    <n v="1"/>
    <n v="9"/>
    <m/>
    <n v="13"/>
    <m/>
    <m/>
    <m/>
    <m/>
    <m/>
    <s v="Illiteracy"/>
    <s v="All local people should be provided with equal opportunities in  DRR    platform  based program"/>
    <s v="Lack of participation"/>
    <s v="All local people should be provided with equal opportunities in  DRR    platform  based program"/>
    <s v="Accessibility to input"/>
    <s v="Should be made accessible to appropriate needy person"/>
    <m/>
    <m/>
    <m/>
    <n v="13"/>
    <m/>
    <m/>
    <m/>
    <n v="13"/>
    <m/>
    <m/>
    <m/>
    <m/>
    <m/>
    <n v="13"/>
    <m/>
    <m/>
    <m/>
    <m/>
    <m/>
    <m/>
    <n v="9"/>
    <n v="3"/>
    <n v="1"/>
    <m/>
    <m/>
    <n v="5"/>
    <n v="3"/>
    <m/>
    <n v="5"/>
    <m/>
    <s v="CC2732"/>
    <m/>
    <s v="Community Consultation"/>
  </r>
  <r>
    <n v="2733"/>
    <s v="http://www.surveygizmo.com/s3/survey/4563835/2VK5FPR097J3PKVT37FH6KSA5OTKEK?snc=1562137804_5d1c54cca15886.00601387&amp;sg_navigate=start&amp;_iseditlink=true"/>
    <s v="EDIT"/>
    <s v="Pratima Khadka"/>
    <s v="FSCN"/>
    <s v="Nepal  - National Society for Earthquake Technology - Nepal (NSET)"/>
    <s v="Nepal"/>
    <s v="Changunaryan Municipality Ward 8"/>
    <s v="Rural"/>
    <s v="04/26/2019"/>
    <s v="Nepal-FSCN-CC-Changunarayan-3"/>
    <x v="0"/>
    <n v="15"/>
    <x v="7"/>
    <x v="2"/>
    <x v="1"/>
    <x v="1"/>
    <x v="2"/>
    <m/>
    <s v="-"/>
    <m/>
    <m/>
    <m/>
    <m/>
    <s v="Yes"/>
    <s v="Migration"/>
    <s v="Disease/Health Effects"/>
    <s v="Loss of Access to Basic Services"/>
    <s v="Commercial Loss"/>
    <s v="Awareness Raising  Education and Training"/>
    <s v="Coordination and Inter Institutional Partnerships with NGOs and Other Actors"/>
    <s v="Maintain Basic Services (Medical and Other)"/>
    <s v="Attitudinal Issues"/>
    <s v="Communication Issues"/>
    <s v="Lack Of Facilities"/>
    <s v="Earthquakes"/>
    <s v="Crop Damage"/>
    <s v="Disease/Health Effects"/>
    <s v="Economic and Livelihood Loss"/>
    <s v="Awareness Raising  Education and Training"/>
    <s v="Insurance"/>
    <s v="Investment in Infrastructure Improvement and Mitigation Works"/>
    <s v="Attitudinal Issues"/>
    <s v="Health Condition"/>
    <s v="Lack Of Initiative"/>
    <s v="Pollution"/>
    <s v="Environmental effects"/>
    <s v="Impact on Biodiversity"/>
    <s v="Disease/Health Effects"/>
    <s v="Awareness Raising  Education and Training"/>
    <s v="Coordination and Inter Institutional Partnerships with NGOs and Other Actors"/>
    <s v="Health Promotion"/>
    <s v="Conflict In Schedule"/>
    <s v="Conflict"/>
    <s v="Lack Of Facilities"/>
    <s v="-"/>
    <m/>
    <m/>
    <m/>
    <m/>
    <s v="Earthquakes"/>
    <s v="Pollution"/>
    <s v="Migration"/>
    <n v="15"/>
    <m/>
    <m/>
    <m/>
    <m/>
    <m/>
    <n v="15"/>
    <m/>
    <m/>
    <m/>
    <m/>
    <m/>
    <n v="15"/>
    <m/>
    <m/>
    <m/>
    <m/>
    <m/>
    <n v="15"/>
    <m/>
    <m/>
    <m/>
    <m/>
    <m/>
    <n v="15"/>
    <m/>
    <m/>
    <m/>
    <m/>
    <m/>
    <n v="15"/>
    <m/>
    <m/>
    <m/>
    <m/>
    <m/>
    <n v="15"/>
    <m/>
    <m/>
    <m/>
    <m/>
    <m/>
    <s v="Lack of awareness"/>
    <s v="Pre information should be provided about DRR program  through messaging%2C email or letters"/>
    <s v="Local participation"/>
    <s v="All local people should be provided with equal opportunities in  DRR    platform  based program"/>
    <s v="Time problem"/>
    <s v="Management of proper time"/>
    <n v="15"/>
    <m/>
    <m/>
    <m/>
    <m/>
    <m/>
    <n v="15"/>
    <m/>
    <m/>
    <m/>
    <m/>
    <m/>
    <n v="15"/>
    <m/>
    <m/>
    <m/>
    <m/>
    <m/>
    <n v="15"/>
    <m/>
    <m/>
    <m/>
    <m/>
    <m/>
    <n v="15"/>
    <m/>
    <m/>
    <m/>
    <m/>
    <m/>
    <s v="CC2733"/>
    <m/>
    <s v="Community Consultation"/>
  </r>
  <r>
    <n v="2734"/>
    <s v="http://www.surveygizmo.com/s3/survey/4563835/2VK5FPR097J3PKVT37FH6KSA5OTKEK?snc=1562137806_5d1c54cee40604.15379117&amp;sg_navigate=start&amp;_iseditlink=true"/>
    <s v="EDIT"/>
    <s v="Pratima Khadka"/>
    <s v="FSCN"/>
    <s v="Nepal  - National Society for Earthquake Technology - Nepal (NSET)"/>
    <s v="Nepal"/>
    <s v="Changunaryan Municipality Ward 8"/>
    <s v="Rural"/>
    <s v="05/13/2019"/>
    <s v="Nepal-FSCN-CC-Changunarayan-4"/>
    <x v="3"/>
    <n v="13"/>
    <x v="0"/>
    <x v="11"/>
    <x v="12"/>
    <x v="11"/>
    <x v="12"/>
    <s v="-"/>
    <s v="-"/>
    <m/>
    <m/>
    <m/>
    <m/>
    <s v="Yes"/>
    <s v="Road Accidents"/>
    <s v="Economic and Livelihood Loss"/>
    <s v="Loss of Life"/>
    <s v="Psychological Effects"/>
    <s v="Awareness Raising  Education and Training"/>
    <s v="Insurance"/>
    <s v="Counselling"/>
    <s v="Communication Issues"/>
    <s v="Lack Of Facilities"/>
    <s v="Lack Of Manpower"/>
    <s v="Fire"/>
    <s v="Economic and Livelihood Loss"/>
    <s v="Looting of Properties"/>
    <s v="Environmental effects"/>
    <s v="Actions For Poverty Reduction And Employment"/>
    <s v="Disaster Preparedness"/>
    <s v="Community Self-Management"/>
    <s v="Conflict In Schedule"/>
    <s v="Lack Of Awareness And Education"/>
    <s v="Lack Of Capacity"/>
    <m/>
    <m/>
    <m/>
    <m/>
    <m/>
    <m/>
    <m/>
    <m/>
    <m/>
    <m/>
    <m/>
    <m/>
    <m/>
    <s v="-"/>
    <m/>
    <s v="Climate Change"/>
    <s v="Pollution"/>
    <s v="Road Accidents"/>
    <m/>
    <m/>
    <m/>
    <n v="13"/>
    <m/>
    <m/>
    <m/>
    <m/>
    <m/>
    <m/>
    <n v="13"/>
    <m/>
    <n v="1"/>
    <n v="2"/>
    <n v="4"/>
    <m/>
    <n v="6"/>
    <m/>
    <m/>
    <m/>
    <m/>
    <m/>
    <n v="13"/>
    <m/>
    <m/>
    <m/>
    <m/>
    <n v="13"/>
    <m/>
    <m/>
    <m/>
    <m/>
    <n v="13"/>
    <m/>
    <m/>
    <m/>
    <n v="7"/>
    <m/>
    <n v="3"/>
    <m/>
    <n v="3"/>
    <m/>
    <s v="Illiteracy"/>
    <s v="Management of providing DRR based education and trainings"/>
    <s v="Lack of information"/>
    <s v="Pre information should be provided about DRR and its related program"/>
    <s v="Lack of time"/>
    <s v="Management of proper time"/>
    <n v="13"/>
    <m/>
    <m/>
    <m/>
    <m/>
    <m/>
    <n v="9"/>
    <m/>
    <n v="4"/>
    <m/>
    <n v="13"/>
    <m/>
    <m/>
    <m/>
    <m/>
    <n v="13"/>
    <m/>
    <m/>
    <n v="13"/>
    <m/>
    <m/>
    <m/>
    <m/>
    <m/>
    <m/>
    <m/>
    <m/>
    <m/>
    <m/>
    <m/>
    <s v="CC2734"/>
    <m/>
    <s v="Community Consultation"/>
  </r>
  <r>
    <n v="2735"/>
    <s v="http://www.surveygizmo.com/s3/survey/4563835/2VK5FPR097J3PKVT37FH6KSA5OTKEK?snc=1562137809_5d1c54d1227f61.78093339&amp;sg_navigate=start&amp;_iseditlink=true"/>
    <s v="EDIT"/>
    <s v="Pratima Khadka"/>
    <s v="FSCN"/>
    <s v="Nepal  - National Society for Earthquake Technology - Nepal (NSET)"/>
    <s v="Nepal"/>
    <s v="Changunaryan Municipality Ward 8"/>
    <s v="Rural"/>
    <d v="2019-09-06T00:00:00"/>
    <s v="Nepal-FSCN-CC-Changunarayan-5"/>
    <x v="4"/>
    <n v="7"/>
    <x v="0"/>
    <x v="11"/>
    <x v="1"/>
    <x v="11"/>
    <x v="12"/>
    <s v="-"/>
    <s v="-"/>
    <m/>
    <m/>
    <m/>
    <m/>
    <s v="Yes"/>
    <s v="Lack of Access to Basic Services"/>
    <s v="Disability"/>
    <s v="Disease/Health Effects"/>
    <s v="Loss of Access to Basic Services"/>
    <s v="Health Promotion"/>
    <s v="Investment in Infrastructure Improvement and Mitigation Works"/>
    <s v="Maintain Basic Services (Medical and Other)"/>
    <s v="Lack Of Resources"/>
    <s v="Lack Of Government Action"/>
    <s v="Lack Of Facilities"/>
    <s v="Earthquakes"/>
    <s v="Environmental effects"/>
    <s v="Economic and Livelihood Loss"/>
    <s v="Loss of Life"/>
    <s v="Awareness Raising  Education and Training"/>
    <s v="Coordination and Inter Institutional Partnerships with NGOs and Other Actors"/>
    <s v="Insurance"/>
    <s v="Communication Issues"/>
    <s v="Conflict In Schedule"/>
    <s v="Health Condition"/>
    <s v="Unemployment"/>
    <s v="Economic and Livelihood Loss"/>
    <s v="Food Insecurity"/>
    <s v="Increased Money Borrowing"/>
    <s v="Actions For Poverty Reduction And Employment"/>
    <s v="Food Security Actions"/>
    <s v="Investment in Infrastructure Improvement and Mitigation Works"/>
    <s v="Communication Issues"/>
    <s v="Conflict In Schedule"/>
    <s v="Lack Of Coordination Between Actors"/>
    <m/>
    <m/>
    <m/>
    <s v="-"/>
    <m/>
    <s v="Migration"/>
    <s v="Pollution"/>
    <s v="Psychological problems"/>
    <n v="5"/>
    <m/>
    <m/>
    <n v="2"/>
    <m/>
    <m/>
    <m/>
    <m/>
    <n v="7"/>
    <m/>
    <m/>
    <m/>
    <n v="7"/>
    <m/>
    <m/>
    <m/>
    <m/>
    <m/>
    <n v="1"/>
    <m/>
    <n v="3"/>
    <n v="1"/>
    <n v="2"/>
    <m/>
    <m/>
    <n v="2"/>
    <n v="5"/>
    <m/>
    <m/>
    <m/>
    <m/>
    <m/>
    <m/>
    <n v="7"/>
    <m/>
    <m/>
    <n v="7"/>
    <m/>
    <m/>
    <m/>
    <m/>
    <m/>
    <s v="Unaware about DRR program"/>
    <s v="People should be informed about DRR, its impact and importance"/>
    <s v="Lack of information"/>
    <s v="Pre information should be provided about DRR   and its related program"/>
    <s v="Lack of time"/>
    <s v="Appropriate time should be selected"/>
    <m/>
    <n v="7"/>
    <m/>
    <m/>
    <m/>
    <m/>
    <m/>
    <n v="7"/>
    <m/>
    <m/>
    <m/>
    <m/>
    <n v="7"/>
    <m/>
    <m/>
    <m/>
    <m/>
    <m/>
    <n v="3"/>
    <m/>
    <n v="2"/>
    <m/>
    <n v="2"/>
    <m/>
    <m/>
    <m/>
    <m/>
    <m/>
    <n v="7"/>
    <m/>
    <s v="CC2735"/>
    <m/>
    <s v="Community Consultation"/>
  </r>
  <r>
    <n v="2910"/>
    <s v="http://www.surveygizmo.com/s3/survey/4563835/2VK5FPR097J3PKVT37FH6KSA5OTKEK?snc=1564029556_5d393274855742.25099151&amp;sg_navigate=start&amp;_iseditlink=true"/>
    <s v="EDIT"/>
    <s v="Amrit Bahadur Ghote"/>
    <s v="FIRDO"/>
    <s v="Nepal  - National Society for Earthquake Technology - Nepal (NSET)"/>
    <s v="Nepal"/>
    <s v="Gandaki Rural Municipality Ward 2"/>
    <s v="Rural"/>
    <s v="05/31/2019"/>
    <s v="Nepal-FIRDO-CC-Gandaki Ward 2-5"/>
    <x v="4"/>
    <n v="6"/>
    <x v="2"/>
    <x v="3"/>
    <x v="0"/>
    <x v="5"/>
    <x v="2"/>
    <m/>
    <s v="None"/>
    <m/>
    <m/>
    <m/>
    <m/>
    <s v="Yes"/>
    <s v="Lack of Access to Basic Services"/>
    <s v="Disease/Health Effects"/>
    <s v="Economic and Livelihood Loss"/>
    <s v="Crop Damage"/>
    <s v="Investment in Infrastructure Improvement and Mitigation Works"/>
    <s v="Drainage Channels"/>
    <m/>
    <s v="Lack Of Resources"/>
    <s v="Lack Of Awareness And Education"/>
    <m/>
    <s v="Reduction In Irrigation"/>
    <s v="Commercial Loss"/>
    <s v="Crop Damage"/>
    <s v="Conflict"/>
    <s v="Investment in Infrastructure Improvement and Mitigation Works"/>
    <s v="Irrigation Systems"/>
    <m/>
    <s v="Economic Policies"/>
    <s v="Lack Of Resources"/>
    <m/>
    <s v="Lack of Access to Basic Services"/>
    <s v="School/Education Drop Out"/>
    <m/>
    <m/>
    <s v="Investment in Infrastructure Improvement and Mitigation Works"/>
    <s v="Awareness Raising  Education and Training"/>
    <m/>
    <s v="Lack Of Awareness And Education"/>
    <s v="Lack Of Resources"/>
    <m/>
    <n v="1"/>
    <m/>
    <m/>
    <m/>
    <m/>
    <s v="Conflict/Insecurity"/>
    <s v="Lack of Access to Water"/>
    <s v="Road Accidents"/>
    <n v="2"/>
    <n v="1"/>
    <n v="3"/>
    <m/>
    <m/>
    <m/>
    <n v="1"/>
    <n v="4"/>
    <n v="1"/>
    <m/>
    <m/>
    <m/>
    <n v="3"/>
    <n v="1"/>
    <n v="2"/>
    <m/>
    <m/>
    <m/>
    <n v="2"/>
    <n v="1"/>
    <n v="3"/>
    <m/>
    <m/>
    <m/>
    <n v="1"/>
    <n v="2"/>
    <n v="2"/>
    <n v="1"/>
    <m/>
    <m/>
    <m/>
    <n v="2"/>
    <n v="3"/>
    <n v="1"/>
    <m/>
    <m/>
    <m/>
    <n v="3"/>
    <n v="3"/>
    <m/>
    <m/>
    <m/>
    <s v="No presence"/>
    <s v="Interactions"/>
    <s v="Lack of information"/>
    <s v="Information for all"/>
    <s v="To be informed"/>
    <s v="Timely conduction of meetings."/>
    <m/>
    <n v="2"/>
    <n v="3"/>
    <n v="1"/>
    <m/>
    <m/>
    <n v="2"/>
    <n v="3"/>
    <n v="1"/>
    <m/>
    <m/>
    <m/>
    <m/>
    <n v="3"/>
    <n v="3"/>
    <m/>
    <m/>
    <m/>
    <n v="2"/>
    <n v="3"/>
    <n v="1"/>
    <m/>
    <m/>
    <m/>
    <n v="3"/>
    <n v="2"/>
    <n v="1"/>
    <m/>
    <m/>
    <m/>
    <s v="CC2910"/>
    <m/>
    <s v="Community Consultation"/>
  </r>
  <r>
    <n v="2969"/>
    <s v="http://www.surveygizmo.com/s3/survey/4563835/2VK5FPR097J3PKVT37FH6KSA5OTKEK?snc=1564572996_5d417d4475da70.88799282&amp;sg_navigate=start&amp;_iseditlink=true"/>
    <s v="EDIT"/>
    <s v="Urmila Chaudhary/Shree Kant Choudhary"/>
    <s v="NP"/>
    <s v="Nepal  - National Society for Earthquake Technology - Nepal (NSET)"/>
    <s v="Nepal"/>
    <s v="Triyuga Municipality Ward 11"/>
    <s v="Urban"/>
    <d v="2019-01-06T00:00:00"/>
    <s v="Nepal-NP-CC-Triyuga Ward 11-1"/>
    <x v="3"/>
    <n v="20"/>
    <x v="0"/>
    <x v="0"/>
    <x v="4"/>
    <x v="1"/>
    <x v="2"/>
    <m/>
    <s v="-"/>
    <m/>
    <m/>
    <m/>
    <m/>
    <s v="No"/>
    <s v="Floods"/>
    <s v="Crop Damage"/>
    <s v="Economic and Livelihood Loss"/>
    <s v="Infrastructure Damage"/>
    <s v="Dam/Dyke Building"/>
    <s v="Investment in Infrastructure Improvement and Mitigation Works"/>
    <m/>
    <s v="Lack Of Resources"/>
    <m/>
    <m/>
    <s v="Storms"/>
    <s v="Economic and Livelihood Loss"/>
    <s v="Infrastructure Damage"/>
    <m/>
    <s v="Resilience Building"/>
    <s v="Investment in Infrastructure Improvement and Mitigation Works"/>
    <m/>
    <s v="Lack Of Community Commitment"/>
    <s v="Lack Of Risk Awareness And Planning"/>
    <m/>
    <s v="Fire"/>
    <s v="Economic and Livelihood Loss"/>
    <s v="Infrastructure Damage"/>
    <m/>
    <s v="Disaster Preparedness"/>
    <s v="Awareness Raising  Education and Training"/>
    <m/>
    <s v="Lack Of Risk Awareness And Planning"/>
    <m/>
    <m/>
    <m/>
    <m/>
    <m/>
    <m/>
    <n v="5"/>
    <s v="Floods"/>
    <s v="Drought"/>
    <s v="Earthquakes"/>
    <n v="4"/>
    <n v="3"/>
    <n v="3"/>
    <m/>
    <m/>
    <m/>
    <n v="4"/>
    <n v="2"/>
    <n v="4"/>
    <m/>
    <m/>
    <m/>
    <m/>
    <n v="4"/>
    <n v="3"/>
    <n v="3"/>
    <m/>
    <m/>
    <m/>
    <n v="4"/>
    <n v="3"/>
    <n v="3"/>
    <m/>
    <m/>
    <n v="3"/>
    <n v="4"/>
    <n v="3"/>
    <m/>
    <m/>
    <m/>
    <n v="3"/>
    <n v="3"/>
    <n v="4"/>
    <m/>
    <m/>
    <m/>
    <n v="3"/>
    <n v="5"/>
    <n v="2"/>
    <m/>
    <m/>
    <m/>
    <s v="No information about time to the community."/>
    <s v="To give prior information."/>
    <s v="Investments only on infrastructures."/>
    <s v="Skilled work plan."/>
    <s v="Concrete plan."/>
    <s v="Selection  of plans in local levels."/>
    <m/>
    <n v="2"/>
    <n v="1"/>
    <n v="3"/>
    <n v="4"/>
    <m/>
    <m/>
    <n v="2"/>
    <n v="1"/>
    <n v="3"/>
    <n v="4"/>
    <m/>
    <n v="4"/>
    <n v="3"/>
    <n v="3"/>
    <m/>
    <m/>
    <m/>
    <m/>
    <n v="2"/>
    <n v="3"/>
    <n v="3"/>
    <n v="3"/>
    <m/>
    <n v="3"/>
    <n v="4"/>
    <n v="3"/>
    <m/>
    <m/>
    <m/>
    <s v="CC2969"/>
    <m/>
    <s v="Community Consultation"/>
  </r>
  <r>
    <n v="2970"/>
    <s v="http://www.surveygizmo.com/s3/survey/4563835/2VK5FPR097J3PKVT37FH6KSA5OTKEK?snc=1564573001_5d417d492043c4.58560985&amp;sg_navigate=start&amp;_iseditlink=true"/>
    <s v="EDIT"/>
    <s v="Urmila Chaudhary/Shreekant Chaudhary"/>
    <s v="NP"/>
    <s v="Nepal  - National Society for Earthquake Technology - Nepal (NSET)"/>
    <s v="Nepal"/>
    <s v="Triyuga Municipality Ward 11"/>
    <s v="Urban"/>
    <d v="2019-02-06T00:00:00"/>
    <s v="Nepal-NP-CC-Triyuga ward 11-2"/>
    <x v="0"/>
    <n v="12"/>
    <x v="0"/>
    <x v="0"/>
    <x v="1"/>
    <x v="12"/>
    <x v="8"/>
    <m/>
    <s v="-"/>
    <m/>
    <m/>
    <m/>
    <m/>
    <s v="No"/>
    <s v="Floods"/>
    <s v="Erosion"/>
    <s v="Disease/Health Effects"/>
    <s v="Infrastructure Damage"/>
    <s v="Dam/Dyke Building"/>
    <s v="Disaster Preparedness"/>
    <s v="Raising Homes"/>
    <s v="Lack Of Resources"/>
    <s v="Lack Of Awareness And Education"/>
    <m/>
    <s v="Landslides"/>
    <s v="Crop Damage"/>
    <s v="Infrastructure Damage"/>
    <s v="Environmental effects"/>
    <s v="Ecosystem Management and Restoration"/>
    <m/>
    <m/>
    <s v="Lack Of Risk Awareness And Planning"/>
    <m/>
    <m/>
    <s v="Fire"/>
    <s v="Economic and Livelihood Loss"/>
    <m/>
    <m/>
    <s v="Awareness Raising  Education and Training"/>
    <s v="Disaster Preparedness"/>
    <m/>
    <s v="Lack Of Risk Awareness And Planning"/>
    <m/>
    <m/>
    <m/>
    <m/>
    <m/>
    <n v="4"/>
    <m/>
    <s v="Floods"/>
    <s v="Drought"/>
    <s v="Earthquakes"/>
    <n v="4"/>
    <n v="5"/>
    <n v="2"/>
    <m/>
    <m/>
    <m/>
    <n v="3"/>
    <n v="4"/>
    <n v="4"/>
    <m/>
    <m/>
    <m/>
    <m/>
    <n v="3"/>
    <n v="6"/>
    <n v="1"/>
    <m/>
    <m/>
    <m/>
    <n v="6"/>
    <n v="5"/>
    <m/>
    <m/>
    <m/>
    <m/>
    <n v="7"/>
    <n v="4"/>
    <m/>
    <m/>
    <m/>
    <n v="2"/>
    <n v="8"/>
    <n v="1"/>
    <m/>
    <m/>
    <m/>
    <n v="1"/>
    <n v="6"/>
    <n v="4"/>
    <m/>
    <m/>
    <m/>
    <s v="Lack of awareness."/>
    <s v="Gathering of farmers during off time. "/>
    <s v="Information regarding budget. "/>
    <s v="Discussions required. "/>
    <s v="No prioritization of problems."/>
    <s v="Prioritization of community participation. "/>
    <m/>
    <m/>
    <n v="6"/>
    <n v="4"/>
    <n v="1"/>
    <m/>
    <m/>
    <m/>
    <n v="6"/>
    <n v="2"/>
    <n v="3"/>
    <m/>
    <m/>
    <n v="2"/>
    <n v="4"/>
    <n v="5"/>
    <m/>
    <m/>
    <n v="3"/>
    <n v="2"/>
    <n v="4"/>
    <n v="2"/>
    <m/>
    <m/>
    <n v="1"/>
    <n v="3"/>
    <n v="4"/>
    <n v="3"/>
    <m/>
    <m/>
    <s v="CC2970"/>
    <m/>
    <s v="Community Consultation"/>
  </r>
  <r>
    <n v="2971"/>
    <s v="http://www.surveygizmo.com/s3/survey/4563835/2VK5FPR097J3PKVT37FH6KSA5OTKEK?snc=1564573005_5d417d4dbf54a0.68248125&amp;sg_navigate=start&amp;_iseditlink=true"/>
    <s v="EDIT"/>
    <s v="Urmila Chaudhary/Shree kant Chaudhary"/>
    <s v="NP"/>
    <s v="Nepal  - National Society for Earthquake Technology - Nepal (NSET)"/>
    <s v="Nepal"/>
    <s v="Triyuga Municipality Ward 11"/>
    <s v="Urban"/>
    <s v="05/31/2019"/>
    <s v="Nepal-NP-CC-Triyuga ward11-3"/>
    <x v="3"/>
    <n v="27"/>
    <x v="0"/>
    <x v="11"/>
    <x v="4"/>
    <x v="3"/>
    <x v="5"/>
    <n v="1"/>
    <s v="-"/>
    <m/>
    <m/>
    <m/>
    <m/>
    <s v="No"/>
    <s v="Floods"/>
    <s v="Erosion"/>
    <s v="Infrastructure Damage"/>
    <m/>
    <s v="Dam/Dyke Building"/>
    <m/>
    <m/>
    <s v="Lack Of Resources"/>
    <m/>
    <m/>
    <s v="Storms"/>
    <s v="Building Destruction"/>
    <s v="Infrastructure Damage"/>
    <m/>
    <s v="Investment in Infrastructure Improvement and Mitigation Works"/>
    <m/>
    <m/>
    <s v="Lack Of Resources"/>
    <s v="Lack Of Awareness And Education"/>
    <m/>
    <s v="Fire"/>
    <s v="Building Destruction"/>
    <s v="Economic and Livelihood Loss"/>
    <s v="Environmental effects"/>
    <s v="Awareness Raising  Education and Training"/>
    <s v="Disaster Preparedness"/>
    <m/>
    <s v="Lack Of Risk Awareness And Planning"/>
    <m/>
    <m/>
    <m/>
    <m/>
    <m/>
    <n v="4"/>
    <m/>
    <s v="Floods"/>
    <s v="Drought"/>
    <s v="Earthquakes"/>
    <n v="5"/>
    <n v="2"/>
    <n v="3"/>
    <m/>
    <m/>
    <m/>
    <m/>
    <n v="5"/>
    <n v="3"/>
    <n v="2"/>
    <m/>
    <m/>
    <n v="3"/>
    <n v="5"/>
    <n v="2"/>
    <m/>
    <m/>
    <m/>
    <n v="4"/>
    <n v="4"/>
    <n v="2"/>
    <m/>
    <m/>
    <m/>
    <n v="5"/>
    <n v="2"/>
    <n v="3"/>
    <m/>
    <m/>
    <m/>
    <n v="2"/>
    <n v="6"/>
    <n v="1"/>
    <m/>
    <m/>
    <m/>
    <n v="6"/>
    <n v="2"/>
    <n v="1"/>
    <m/>
    <m/>
    <m/>
    <s v="Lack of information regarding planning to the community. "/>
    <s v="Awareness"/>
    <s v="Investment in big scale planning."/>
    <s v="Planning of livelihood."/>
    <s v="Leadership. "/>
    <s v="Selection of plan from tole/community."/>
    <m/>
    <m/>
    <n v="2"/>
    <n v="3"/>
    <n v="5"/>
    <m/>
    <m/>
    <m/>
    <n v="1"/>
    <n v="2"/>
    <n v="6"/>
    <m/>
    <n v="5"/>
    <n v="4"/>
    <n v="1"/>
    <m/>
    <m/>
    <m/>
    <m/>
    <n v="1"/>
    <n v="1"/>
    <n v="3"/>
    <n v="5"/>
    <m/>
    <n v="5"/>
    <n v="3"/>
    <n v="1"/>
    <n v="1"/>
    <m/>
    <m/>
    <s v="CC2971"/>
    <m/>
    <s v="Community Consultation"/>
  </r>
  <r>
    <n v="2972"/>
    <s v="http://www.surveygizmo.com/s3/survey/4563835/2VK5FPR097J3PKVT37FH6KSA5OTKEK?snc=1564573010_5d417d5245e2c2.76316608&amp;sg_navigate=start&amp;_iseditlink=true"/>
    <s v="EDIT"/>
    <s v="Urmila Chaudhary/Shree kant Chaudhary"/>
    <s v="NP"/>
    <s v="Nepal  - National Society for Earthquake Technology - Nepal (NSET)"/>
    <s v="Nepal"/>
    <s v="Triyuga Municipality Ward 11"/>
    <s v="Urban"/>
    <d v="2019-03-06T00:00:00"/>
    <s v="Nepal-NP-CC-Triyuga ward 11-4"/>
    <x v="3"/>
    <n v="11"/>
    <x v="0"/>
    <x v="0"/>
    <x v="1"/>
    <x v="0"/>
    <x v="4"/>
    <m/>
    <s v="-"/>
    <m/>
    <m/>
    <m/>
    <m/>
    <s v="No"/>
    <s v="Floods"/>
    <s v="Building Destruction"/>
    <s v="Infrastructure Damage"/>
    <m/>
    <s v="Dam/Dyke Building"/>
    <s v="Drainage Channels"/>
    <s v="Resilience Building"/>
    <s v="Lack Of Risk Awareness And Planning"/>
    <m/>
    <m/>
    <s v="Landslides"/>
    <s v="Environmental effects"/>
    <s v="Infrastructure Damage"/>
    <m/>
    <s v="Investment in Infrastructure Improvement and Mitigation Works"/>
    <m/>
    <m/>
    <s v="Geographical Situation"/>
    <m/>
    <m/>
    <s v="Drought"/>
    <s v="Loss of Clean Water Sources"/>
    <s v="Crop Damage"/>
    <s v="Disease/Health Effects"/>
    <s v="Water and Sanitation Programme"/>
    <m/>
    <m/>
    <s v="Lack Of Risk Awareness And Planning"/>
    <m/>
    <m/>
    <m/>
    <m/>
    <m/>
    <m/>
    <n v="5"/>
    <s v="Drought"/>
    <s v="Earthquakes"/>
    <s v="Corruption"/>
    <n v="10"/>
    <m/>
    <m/>
    <m/>
    <m/>
    <m/>
    <n v="3"/>
    <n v="2"/>
    <n v="5"/>
    <m/>
    <m/>
    <m/>
    <m/>
    <n v="2"/>
    <n v="6"/>
    <n v="2"/>
    <m/>
    <m/>
    <n v="4"/>
    <n v="4"/>
    <n v="2"/>
    <m/>
    <m/>
    <m/>
    <n v="6"/>
    <n v="4"/>
    <m/>
    <m/>
    <m/>
    <m/>
    <n v="6"/>
    <n v="4"/>
    <m/>
    <m/>
    <m/>
    <m/>
    <m/>
    <n v="6"/>
    <n v="4"/>
    <m/>
    <m/>
    <m/>
    <s v="Selection of farming and planning"/>
    <s v="Gathering during the leisure time."/>
    <s v="Big scale planning"/>
    <s v="selection of the plan in respect of the victim of the disaster."/>
    <s v="Leadership in favor of  elite groups."/>
    <s v="Selection of the participants through inclusion."/>
    <m/>
    <n v="6"/>
    <n v="4"/>
    <m/>
    <m/>
    <m/>
    <m/>
    <n v="2"/>
    <n v="8"/>
    <m/>
    <m/>
    <m/>
    <m/>
    <n v="6"/>
    <n v="4"/>
    <m/>
    <m/>
    <m/>
    <m/>
    <n v="2"/>
    <n v="2"/>
    <m/>
    <n v="6"/>
    <m/>
    <n v="4"/>
    <n v="2"/>
    <n v="2"/>
    <m/>
    <m/>
    <m/>
    <s v="CC2972"/>
    <m/>
    <s v="Community Consultation"/>
  </r>
  <r>
    <n v="2973"/>
    <s v="http://www.surveygizmo.com/s3/survey/4563835/2VK5FPR097J3PKVT37FH6KSA5OTKEK?snc=1564573014_5d417d5643bdc6.90281796&amp;sg_navigate=start&amp;_iseditlink=true"/>
    <s v="EDIT"/>
    <s v="Urmila Chaudhary/Shree kant Chaudhary"/>
    <s v="NP"/>
    <s v="Nepal  - National Society for Earthquake Technology - Nepal (NSET)"/>
    <s v="Nepal"/>
    <s v="Triyuga Municipality Ward 11"/>
    <s v="Urban"/>
    <d v="2019-04-06T00:00:00"/>
    <s v="Nepal-NP-CC-Triyuga Ward 11-5"/>
    <x v="2"/>
    <n v="20"/>
    <x v="8"/>
    <x v="6"/>
    <x v="4"/>
    <x v="1"/>
    <x v="2"/>
    <m/>
    <s v="-"/>
    <m/>
    <m/>
    <m/>
    <m/>
    <s v="No"/>
    <s v="Floods"/>
    <s v="School/Education Drop Out"/>
    <s v="Environmental effects"/>
    <m/>
    <s v="Dam/Dyke Building"/>
    <s v="Investment in Infrastructure Improvement and Mitigation Works"/>
    <m/>
    <s v="Lack Of Resources"/>
    <m/>
    <m/>
    <s v="Landslides"/>
    <s v="Crop Damage"/>
    <s v="Economic and Livelihood Loss"/>
    <m/>
    <s v="Do Not Live In Risky Places"/>
    <m/>
    <m/>
    <s v="Poor Natural Resource Management"/>
    <s v="Lack Of Resources"/>
    <m/>
    <s v="Fire"/>
    <s v="Environmental effects"/>
    <s v="Economic and Livelihood Loss"/>
    <m/>
    <s v="Protect Water Tanks"/>
    <m/>
    <m/>
    <s v="Lack Of Risk Awareness And Planning"/>
    <m/>
    <m/>
    <m/>
    <m/>
    <m/>
    <n v="4"/>
    <m/>
    <s v="Floods"/>
    <s v="Landslides"/>
    <s v="Drought"/>
    <m/>
    <m/>
    <n v="9"/>
    <m/>
    <m/>
    <s v="Children were unaware of the local level services."/>
    <m/>
    <m/>
    <n v="9"/>
    <m/>
    <m/>
    <s v="No information regarding the schools."/>
    <m/>
    <m/>
    <m/>
    <m/>
    <m/>
    <m/>
    <m/>
    <m/>
    <n v="7"/>
    <n v="2"/>
    <m/>
    <m/>
    <m/>
    <m/>
    <n v="7"/>
    <m/>
    <m/>
    <m/>
    <m/>
    <n v="7"/>
    <n v="2"/>
    <m/>
    <m/>
    <m/>
    <m/>
    <n v="7"/>
    <n v="2"/>
    <m/>
    <m/>
    <m/>
    <s v="Unemployment"/>
    <s v="Employment"/>
    <s v="Lack of budget"/>
    <s v="Budget to be provided to the community"/>
    <s v="Lack of participation"/>
    <s v="Awareness"/>
    <n v="2"/>
    <n v="3"/>
    <n v="4"/>
    <m/>
    <m/>
    <m/>
    <m/>
    <m/>
    <m/>
    <n v="3"/>
    <n v="6"/>
    <m/>
    <m/>
    <n v="1"/>
    <n v="2"/>
    <n v="6"/>
    <m/>
    <m/>
    <m/>
    <n v="2"/>
    <n v="3"/>
    <n v="4"/>
    <m/>
    <m/>
    <n v="4"/>
    <n v="3"/>
    <n v="2"/>
    <m/>
    <m/>
    <m/>
    <s v="CC2973"/>
    <m/>
    <s v="Community Consultat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Groups">
  <location ref="A3:H9" firstHeaderRow="0" firstDataRow="1" firstDataCol="1"/>
  <pivotFields count="144">
    <pivotField showAll="0"/>
    <pivotField showAll="0"/>
    <pivotField showAll="0"/>
    <pivotField showAll="0"/>
    <pivotField showAll="0"/>
    <pivotField showAll="0"/>
    <pivotField showAll="0"/>
    <pivotField showAll="0"/>
    <pivotField showAll="0"/>
    <pivotField showAll="0"/>
    <pivotField showAll="0"/>
    <pivotField axis="axisRow" showAll="0">
      <items count="6">
        <item x="2"/>
        <item x="1"/>
        <item x="3"/>
        <item x="4"/>
        <item x="0"/>
        <item t="default"/>
      </items>
    </pivotField>
    <pivotField dataField="1" showAll="0"/>
    <pivotField dataField="1" showAll="0">
      <items count="10">
        <item x="2"/>
        <item x="5"/>
        <item x="1"/>
        <item x="3"/>
        <item x="4"/>
        <item x="6"/>
        <item x="8"/>
        <item x="7"/>
        <item x="0"/>
        <item t="default"/>
      </items>
    </pivotField>
    <pivotField dataField="1" showAll="0">
      <items count="13">
        <item x="6"/>
        <item x="3"/>
        <item x="4"/>
        <item x="7"/>
        <item x="2"/>
        <item x="8"/>
        <item x="10"/>
        <item x="9"/>
        <item x="1"/>
        <item x="5"/>
        <item x="11"/>
        <item x="0"/>
        <item t="default"/>
      </items>
    </pivotField>
    <pivotField dataField="1" showAll="0">
      <items count="14">
        <item x="0"/>
        <item x="4"/>
        <item x="6"/>
        <item x="7"/>
        <item x="3"/>
        <item x="5"/>
        <item x="10"/>
        <item x="2"/>
        <item x="9"/>
        <item x="11"/>
        <item x="8"/>
        <item x="12"/>
        <item x="1"/>
        <item t="default"/>
      </items>
    </pivotField>
    <pivotField dataField="1" showAll="0">
      <items count="14">
        <item x="10"/>
        <item x="5"/>
        <item x="6"/>
        <item x="0"/>
        <item x="3"/>
        <item x="9"/>
        <item x="8"/>
        <item x="12"/>
        <item x="7"/>
        <item x="4"/>
        <item x="2"/>
        <item x="11"/>
        <item x="1"/>
        <item t="default"/>
      </items>
    </pivotField>
    <pivotField dataField="1" showAll="0">
      <items count="14">
        <item x="7"/>
        <item x="10"/>
        <item x="8"/>
        <item x="9"/>
        <item x="3"/>
        <item x="5"/>
        <item x="4"/>
        <item x="11"/>
        <item x="0"/>
        <item x="6"/>
        <item x="1"/>
        <item x="12"/>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6">
    <i>
      <x/>
    </i>
    <i>
      <x v="1"/>
    </i>
    <i>
      <x v="2"/>
    </i>
    <i>
      <x v="3"/>
    </i>
    <i>
      <x v="4"/>
    </i>
    <i t="grand">
      <x/>
    </i>
  </rowItems>
  <colFields count="1">
    <field x="-2"/>
  </colFields>
  <colItems count="7">
    <i>
      <x/>
    </i>
    <i i="1">
      <x v="1"/>
    </i>
    <i i="2">
      <x v="2"/>
    </i>
    <i i="3">
      <x v="3"/>
    </i>
    <i i="4">
      <x v="4"/>
    </i>
    <i i="5">
      <x v="5"/>
    </i>
    <i i="6">
      <x v="6"/>
    </i>
  </colItems>
  <dataFields count="7">
    <dataField name="14-17" fld="13" subtotal="count" baseField="11" baseItem="0"/>
    <dataField name="18-24" fld="14" baseField="11" baseItem="0"/>
    <dataField name="25-34" fld="15" baseField="11" baseItem="0"/>
    <dataField name="35-44" fld="16" baseField="11" baseItem="0"/>
    <dataField name="45-64" fld="17" baseField="11" baseItem="0"/>
    <dataField name="65 plus" fld="18" baseField="11" baseItem="0"/>
    <dataField name="Total Participants" fld="12" baseField="11"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M48" firstHeaderRow="0" firstDataRow="1" firstDataCol="1"/>
  <pivotFields count="14">
    <pivotField axis="axisRow"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axis="axisRow" showAll="0">
      <items count="7">
        <item x="2"/>
        <item x="5"/>
        <item x="4"/>
        <item x="1"/>
        <item x="3"/>
        <item x="0"/>
        <item t="default"/>
      </items>
    </pivotField>
    <pivotField dataField="1" showAll="0"/>
    <pivotField dataField="1" showAll="0"/>
    <pivotField dataField="1" showAll="0"/>
    <pivotField dataField="1" showAll="0"/>
    <pivotField dataField="1" showAll="0"/>
    <pivotField dataField="1" showAll="0"/>
    <pivotField dataField="1" numFmtId="9" showAll="0"/>
    <pivotField dataField="1" numFmtId="9" showAll="0"/>
    <pivotField dataField="1" numFmtId="9" showAll="0"/>
    <pivotField dataField="1" numFmtId="9" showAll="0"/>
    <pivotField dataField="1" numFmtId="9" showAll="0"/>
    <pivotField dataField="1" numFmtId="9" showAll="0"/>
  </pivotFields>
  <rowFields count="2">
    <field x="1"/>
    <field x="0"/>
  </rowFields>
  <rowItems count="45">
    <i>
      <x/>
    </i>
    <i r="1">
      <x v="4"/>
    </i>
    <i r="1">
      <x v="5"/>
    </i>
    <i r="1">
      <x v="6"/>
    </i>
    <i r="1">
      <x v="7"/>
    </i>
    <i r="1">
      <x v="11"/>
    </i>
    <i r="1">
      <x v="25"/>
    </i>
    <i r="1">
      <x v="37"/>
    </i>
    <i>
      <x v="1"/>
    </i>
    <i r="1">
      <x v="20"/>
    </i>
    <i r="1">
      <x v="21"/>
    </i>
    <i r="1">
      <x v="27"/>
    </i>
    <i>
      <x v="2"/>
    </i>
    <i r="1">
      <x v="19"/>
    </i>
    <i r="1">
      <x v="22"/>
    </i>
    <i r="1">
      <x v="29"/>
    </i>
    <i r="1">
      <x v="31"/>
    </i>
    <i r="1">
      <x v="34"/>
    </i>
    <i>
      <x v="3"/>
    </i>
    <i r="1">
      <x v="2"/>
    </i>
    <i r="1">
      <x v="15"/>
    </i>
    <i r="1">
      <x v="18"/>
    </i>
    <i r="1">
      <x v="30"/>
    </i>
    <i r="1">
      <x v="32"/>
    </i>
    <i r="1">
      <x v="33"/>
    </i>
    <i>
      <x v="4"/>
    </i>
    <i r="1">
      <x v="10"/>
    </i>
    <i r="1">
      <x v="12"/>
    </i>
    <i r="1">
      <x v="13"/>
    </i>
    <i r="1">
      <x v="16"/>
    </i>
    <i r="1">
      <x v="23"/>
    </i>
    <i r="1">
      <x v="28"/>
    </i>
    <i>
      <x v="5"/>
    </i>
    <i r="1">
      <x/>
    </i>
    <i r="1">
      <x v="1"/>
    </i>
    <i r="1">
      <x v="3"/>
    </i>
    <i r="1">
      <x v="8"/>
    </i>
    <i r="1">
      <x v="9"/>
    </i>
    <i r="1">
      <x v="14"/>
    </i>
    <i r="1">
      <x v="17"/>
    </i>
    <i r="1">
      <x v="24"/>
    </i>
    <i r="1">
      <x v="26"/>
    </i>
    <i r="1">
      <x v="35"/>
    </i>
    <i r="1">
      <x v="36"/>
    </i>
    <i t="grand">
      <x/>
    </i>
  </rowItems>
  <colFields count="1">
    <field x="-2"/>
  </colFields>
  <colItems count="12">
    <i>
      <x/>
    </i>
    <i i="1">
      <x v="1"/>
    </i>
    <i i="2">
      <x v="2"/>
    </i>
    <i i="3">
      <x v="3"/>
    </i>
    <i i="4">
      <x v="4"/>
    </i>
    <i i="5">
      <x v="5"/>
    </i>
    <i i="6">
      <x v="6"/>
    </i>
    <i i="7">
      <x v="7"/>
    </i>
    <i i="8">
      <x v="8"/>
    </i>
    <i i="9">
      <x v="9"/>
    </i>
    <i i="10">
      <x v="10"/>
    </i>
    <i i="11">
      <x v="11"/>
    </i>
  </colItems>
  <dataFields count="12">
    <dataField name="Sum of Women (Weighted Count)" fld="2" baseField="0" baseItem="0"/>
    <dataField name="Sum of WC_Elderly (Weighted Count)" fld="3" baseField="0" baseItem="0"/>
    <dataField name="Sum of WC_Children &amp; Youth (Weighted Count)" fld="4" baseField="0" baseItem="0"/>
    <dataField name="Sum of WC_Men (Weighted Count)" fld="5" baseField="0" baseItem="0"/>
    <dataField name="Sum of WC_Persons with disability (Weighted Count)" fld="6" baseField="0" baseItem="0"/>
    <dataField name="Sum of All (Weighted Count)" fld="7" baseField="0" baseItem="0"/>
    <dataField name="Sum of Women (Relative Percent)" fld="8" baseField="0" baseItem="0"/>
    <dataField name="Sum of WC_Elderly (Relative Percent)" fld="9" baseField="0" baseItem="0"/>
    <dataField name="Sum of WC_Children &amp; Youth (Relative Percent)" fld="10" baseField="0" baseItem="0"/>
    <dataField name="Sum of WC_Men (Relative Percent)" fld="11" baseField="0" baseItem="0"/>
    <dataField name="Sum of WC_Persons with disability (Relative Percent)" fld="12" baseField="0" baseItem="0"/>
    <dataField name="Sum of All (Relative Percent)" fld="13" baseField="0" baseItem="0"/>
  </dataFields>
  <formats count="14">
    <format dxfId="28">
      <pivotArea field="1" type="button" dataOnly="0" labelOnly="1" outline="0" axis="axisRow" fieldPosition="0"/>
    </format>
    <format dxfId="27">
      <pivotArea dataOnly="0" labelOnly="1" outline="0" fieldPosition="0">
        <references count="1">
          <reference field="4294967294" count="12">
            <x v="0"/>
            <x v="1"/>
            <x v="2"/>
            <x v="3"/>
            <x v="4"/>
            <x v="5"/>
            <x v="6"/>
            <x v="7"/>
            <x v="8"/>
            <x v="9"/>
            <x v="10"/>
            <x v="11"/>
          </reference>
        </references>
      </pivotArea>
    </format>
    <format dxfId="26">
      <pivotArea collapsedLevelsAreSubtotals="1" fieldPosition="0">
        <references count="2">
          <reference field="4294967294" count="6" selected="0">
            <x v="6"/>
            <x v="7"/>
            <x v="8"/>
            <x v="9"/>
            <x v="10"/>
            <x v="11"/>
          </reference>
          <reference field="1" count="1">
            <x v="0"/>
          </reference>
        </references>
      </pivotArea>
    </format>
    <format dxfId="25">
      <pivotArea collapsedLevelsAreSubtotals="1" fieldPosition="0">
        <references count="3">
          <reference field="4294967294" count="6" selected="0">
            <x v="6"/>
            <x v="7"/>
            <x v="8"/>
            <x v="9"/>
            <x v="10"/>
            <x v="11"/>
          </reference>
          <reference field="0" count="7">
            <x v="4"/>
            <x v="5"/>
            <x v="6"/>
            <x v="7"/>
            <x v="11"/>
            <x v="25"/>
            <x v="37"/>
          </reference>
          <reference field="1" count="1" selected="0">
            <x v="0"/>
          </reference>
        </references>
      </pivotArea>
    </format>
    <format dxfId="24">
      <pivotArea collapsedLevelsAreSubtotals="1" fieldPosition="0">
        <references count="2">
          <reference field="4294967294" count="6" selected="0">
            <x v="6"/>
            <x v="7"/>
            <x v="8"/>
            <x v="9"/>
            <x v="10"/>
            <x v="11"/>
          </reference>
          <reference field="1" count="1">
            <x v="1"/>
          </reference>
        </references>
      </pivotArea>
    </format>
    <format dxfId="23">
      <pivotArea collapsedLevelsAreSubtotals="1" fieldPosition="0">
        <references count="3">
          <reference field="4294967294" count="6" selected="0">
            <x v="6"/>
            <x v="7"/>
            <x v="8"/>
            <x v="9"/>
            <x v="10"/>
            <x v="11"/>
          </reference>
          <reference field="0" count="3">
            <x v="20"/>
            <x v="21"/>
            <x v="27"/>
          </reference>
          <reference field="1" count="1" selected="0">
            <x v="1"/>
          </reference>
        </references>
      </pivotArea>
    </format>
    <format dxfId="22">
      <pivotArea collapsedLevelsAreSubtotals="1" fieldPosition="0">
        <references count="2">
          <reference field="4294967294" count="6" selected="0">
            <x v="6"/>
            <x v="7"/>
            <x v="8"/>
            <x v="9"/>
            <x v="10"/>
            <x v="11"/>
          </reference>
          <reference field="1" count="1">
            <x v="2"/>
          </reference>
        </references>
      </pivotArea>
    </format>
    <format dxfId="21">
      <pivotArea collapsedLevelsAreSubtotals="1" fieldPosition="0">
        <references count="3">
          <reference field="4294967294" count="6" selected="0">
            <x v="6"/>
            <x v="7"/>
            <x v="8"/>
            <x v="9"/>
            <x v="10"/>
            <x v="11"/>
          </reference>
          <reference field="0" count="5">
            <x v="19"/>
            <x v="22"/>
            <x v="29"/>
            <x v="31"/>
            <x v="34"/>
          </reference>
          <reference field="1" count="1" selected="0">
            <x v="2"/>
          </reference>
        </references>
      </pivotArea>
    </format>
    <format dxfId="20">
      <pivotArea collapsedLevelsAreSubtotals="1" fieldPosition="0">
        <references count="2">
          <reference field="4294967294" count="6" selected="0">
            <x v="6"/>
            <x v="7"/>
            <x v="8"/>
            <x v="9"/>
            <x v="10"/>
            <x v="11"/>
          </reference>
          <reference field="1" count="1">
            <x v="3"/>
          </reference>
        </references>
      </pivotArea>
    </format>
    <format dxfId="19">
      <pivotArea collapsedLevelsAreSubtotals="1" fieldPosition="0">
        <references count="3">
          <reference field="4294967294" count="6" selected="0">
            <x v="6"/>
            <x v="7"/>
            <x v="8"/>
            <x v="9"/>
            <x v="10"/>
            <x v="11"/>
          </reference>
          <reference field="0" count="6">
            <x v="2"/>
            <x v="15"/>
            <x v="18"/>
            <x v="30"/>
            <x v="32"/>
            <x v="33"/>
          </reference>
          <reference field="1" count="1" selected="0">
            <x v="3"/>
          </reference>
        </references>
      </pivotArea>
    </format>
    <format dxfId="18">
      <pivotArea collapsedLevelsAreSubtotals="1" fieldPosition="0">
        <references count="2">
          <reference field="4294967294" count="6" selected="0">
            <x v="6"/>
            <x v="7"/>
            <x v="8"/>
            <x v="9"/>
            <x v="10"/>
            <x v="11"/>
          </reference>
          <reference field="1" count="1">
            <x v="4"/>
          </reference>
        </references>
      </pivotArea>
    </format>
    <format dxfId="17">
      <pivotArea collapsedLevelsAreSubtotals="1" fieldPosition="0">
        <references count="3">
          <reference field="4294967294" count="6" selected="0">
            <x v="6"/>
            <x v="7"/>
            <x v="8"/>
            <x v="9"/>
            <x v="10"/>
            <x v="11"/>
          </reference>
          <reference field="0" count="6">
            <x v="10"/>
            <x v="12"/>
            <x v="13"/>
            <x v="16"/>
            <x v="23"/>
            <x v="28"/>
          </reference>
          <reference field="1" count="1" selected="0">
            <x v="4"/>
          </reference>
        </references>
      </pivotArea>
    </format>
    <format dxfId="16">
      <pivotArea collapsedLevelsAreSubtotals="1" fieldPosition="0">
        <references count="2">
          <reference field="4294967294" count="6" selected="0">
            <x v="6"/>
            <x v="7"/>
            <x v="8"/>
            <x v="9"/>
            <x v="10"/>
            <x v="11"/>
          </reference>
          <reference field="1" count="1">
            <x v="5"/>
          </reference>
        </references>
      </pivotArea>
    </format>
    <format dxfId="15">
      <pivotArea collapsedLevelsAreSubtotals="1" fieldPosition="0">
        <references count="3">
          <reference field="4294967294" count="6" selected="0">
            <x v="6"/>
            <x v="7"/>
            <x v="8"/>
            <x v="9"/>
            <x v="10"/>
            <x v="11"/>
          </reference>
          <reference field="0" count="11">
            <x v="0"/>
            <x v="1"/>
            <x v="3"/>
            <x v="8"/>
            <x v="9"/>
            <x v="14"/>
            <x v="17"/>
            <x v="24"/>
            <x v="26"/>
            <x v="35"/>
            <x v="36"/>
          </reference>
          <reference field="1" count="1" selected="0">
            <x v="5"/>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bl_data" displayName="tbl_data" ref="A1:EN52" totalsRowShown="0">
  <tableColumns count="144">
    <tableColumn id="1" name="Response ID"/>
    <tableColumn id="2" name="Edit Links"/>
    <tableColumn id="3" name="Edit Link"/>
    <tableColumn id="4" name="Name of the enumerator"/>
    <tableColumn id="5" name="2. Partner Organization"/>
    <tableColumn id="6" name="3. National Coordinating Organisation (NCO)"/>
    <tableColumn id="7" name="4. Country"/>
    <tableColumn id="8" name="5&amp;9.  Risk Area / Community"/>
    <tableColumn id="9" name="6. Urban or Rural"/>
    <tableColumn id="10" name="10. Survey Date - Please enter in format dd/mm/yyyy" dataDxfId="29"/>
    <tableColumn id="11" name="11. Survey reference number"/>
    <tableColumn id="12" name="12. Consultation Group of"/>
    <tableColumn id="13" name="13. Number of Participants in Group"/>
    <tableColumn id="14" name="14-17:14. Informant Age (how many participants per age group)"/>
    <tableColumn id="15" name="18-24:14. Informant Age (how many participants per age group)"/>
    <tableColumn id="16" name="25-34:14. Informant Age (how many participants per age group)"/>
    <tableColumn id="17" name="35-44:14. Informant Age (how many participants per age group)"/>
    <tableColumn id="18" name="45-64:14. Informant Age (how many participants per age group)"/>
    <tableColumn id="19" name="65 plus:14. Informant Age (how many participants per age group)"/>
    <tableColumn id="20" name="None:15. Previous VFL participation (by show of hands)"/>
    <tableColumn id="21" name="VFL2009:15. Previous VFL participation (by show of hands)"/>
    <tableColumn id="22" name="VFL2011:15. Previous VFL participation (by show of hands)"/>
    <tableColumn id="23" name="VFL2013:15. Previous VFL participation (by show of hands)"/>
    <tableColumn id="24" name="Frontline:15. Previous VFL participation (by show of hands)"/>
    <tableColumn id="25" name="16. Have there been any community-led interventions in your community to reduce disaster risks?"/>
    <tableColumn id="26" name="T1"/>
    <tableColumn id="27" name="1:T1C"/>
    <tableColumn id="28" name="2:T1C"/>
    <tableColumn id="29" name="3:T1C"/>
    <tableColumn id="30" name="1:T1A"/>
    <tableColumn id="31" name="2:T1A"/>
    <tableColumn id="32" name="3:T1A"/>
    <tableColumn id="33" name="1:T1B"/>
    <tableColumn id="34" name="2:T1B"/>
    <tableColumn id="35" name="3:T1B"/>
    <tableColumn id="36" name="T2"/>
    <tableColumn id="37" name="1:T2C"/>
    <tableColumn id="38" name="2:T2C"/>
    <tableColumn id="39" name="3:T2C"/>
    <tableColumn id="40" name="1:T2A"/>
    <tableColumn id="41" name="2:T2A"/>
    <tableColumn id="42" name="3:T2A"/>
    <tableColumn id="43" name="1:T2B"/>
    <tableColumn id="44" name="2:T2B"/>
    <tableColumn id="45" name="3:T2B"/>
    <tableColumn id="46" name="T3"/>
    <tableColumn id="47" name="1:T3C"/>
    <tableColumn id="48" name="2:T3C"/>
    <tableColumn id="49" name="3:T3C"/>
    <tableColumn id="50" name="1:T3A"/>
    <tableColumn id="51" name="2:T3A"/>
    <tableColumn id="52" name="3:T3A"/>
    <tableColumn id="53" name="1:T3B"/>
    <tableColumn id="54" name="2:T3B"/>
    <tableColumn id="55" name="3:T3B"/>
    <tableColumn id="56" name="Decreased significantly:In this community, how have disaster losses (lives, assets, livelihoods etc) changed in the last 5-10 years?   "/>
    <tableColumn id="57" name="Decreased a little:In this community, how have disaster losses (lives, assets, livelihoods etc) changed in the last 5-10 years?   "/>
    <tableColumn id="58" name="Remained the same:In this community, how have disaster losses (lives, assets, livelihoods etc) changed in the last 5-10 years?   "/>
    <tableColumn id="59" name="Increased a little:In this community, how have disaster losses (lives, assets, livelihoods etc) changed in the last 5-10 years?   "/>
    <tableColumn id="60" name="Increased significantly:In this community, how have disaster losses (lives, assets, livelihoods etc) changed in the last 5-10 years?   "/>
    <tableColumn id="61" name="1:Forecasting"/>
    <tableColumn id="62" name="2:Forecasting"/>
    <tableColumn id="63" name="3:Forecasting"/>
    <tableColumn id="64" name="1:CC1"/>
    <tableColumn id="65" name="2:CC1"/>
    <tableColumn id="66" name="3:CC1"/>
    <tableColumn id="67" name="4:CC1"/>
    <tableColumn id="68" name="5:CC1"/>
    <tableColumn id="69" name="CC1: Comments"/>
    <tableColumn id="70" name="1:CC2"/>
    <tableColumn id="71" name="2:CC2"/>
    <tableColumn id="72" name="3:CC2"/>
    <tableColumn id="73" name="4:CC2"/>
    <tableColumn id="74" name="5:CC2"/>
    <tableColumn id="75" name="CC2: Comments"/>
    <tableColumn id="76" name="1:CC3"/>
    <tableColumn id="77" name="2:CC3"/>
    <tableColumn id="78" name="3:CC3"/>
    <tableColumn id="79" name="4:CC3"/>
    <tableColumn id="80" name="5:CC3"/>
    <tableColumn id="81" name="CC3: Comments"/>
    <tableColumn id="82" name="1:CC4"/>
    <tableColumn id="83" name="2:CC4"/>
    <tableColumn id="84" name="3:CC4"/>
    <tableColumn id="85" name="4:CC4"/>
    <tableColumn id="86" name="5:CC4"/>
    <tableColumn id="87" name="CC4: Comments"/>
    <tableColumn id="88" name="1:CC5"/>
    <tableColumn id="89" name="2:CC5"/>
    <tableColumn id="90" name="3:CC5"/>
    <tableColumn id="91" name="4:CC5"/>
    <tableColumn id="92" name="5:CC5"/>
    <tableColumn id="93" name="CC5: Comments"/>
    <tableColumn id="94" name="1:CC6"/>
    <tableColumn id="95" name="2:CC6"/>
    <tableColumn id="96" name="3:CC6"/>
    <tableColumn id="97" name="4:CC6"/>
    <tableColumn id="98" name="5:CC6"/>
    <tableColumn id="99" name="CC6: Comments"/>
    <tableColumn id="100" name="1:CC7"/>
    <tableColumn id="101" name="2:CC7"/>
    <tableColumn id="102" name="3:CC7"/>
    <tableColumn id="103" name="4:CC7"/>
    <tableColumn id="104" name="5:CC7"/>
    <tableColumn id="105" name="CC7: Comments"/>
    <tableColumn id="106" name="Factors preventing your inclusion:1:CC8"/>
    <tableColumn id="107" name="Factors facilitating your inclusion:1:CC8"/>
    <tableColumn id="108" name="Factors preventing your inclusion:2:CC8"/>
    <tableColumn id="109" name="Factors facilitating your inclusion:2:CC8"/>
    <tableColumn id="110" name="Factors preventing your inclusion:3:CC8"/>
    <tableColumn id="111" name="Factors facilitating your inclusion:3:CC8"/>
    <tableColumn id="112" name="1:CC9"/>
    <tableColumn id="113" name="2:CC9"/>
    <tableColumn id="114" name="3:CC9"/>
    <tableColumn id="115" name="4:CC9"/>
    <tableColumn id="116" name="5:CC9"/>
    <tableColumn id="117" name="CC9: Comments"/>
    <tableColumn id="118" name="1:CC10"/>
    <tableColumn id="119" name="2:CC10"/>
    <tableColumn id="120" name="3:CC10"/>
    <tableColumn id="121" name="4:CC10"/>
    <tableColumn id="122" name="5:CC10"/>
    <tableColumn id="123" name="CC10: Comments"/>
    <tableColumn id="124" name="1:CC11"/>
    <tableColumn id="125" name="2:CC11"/>
    <tableColumn id="126" name="3:CC11"/>
    <tableColumn id="127" name="4:CC11"/>
    <tableColumn id="128" name="5:CC11"/>
    <tableColumn id="129" name="CC11: Comments"/>
    <tableColumn id="130" name="1:CC12"/>
    <tableColumn id="131" name="2:CC12"/>
    <tableColumn id="132" name="3:CC12"/>
    <tableColumn id="133" name="4:CC12"/>
    <tableColumn id="134" name="5:CC12"/>
    <tableColumn id="135" name="CC12: Comments"/>
    <tableColumn id="136" name="1:CC13"/>
    <tableColumn id="137" name="2:CC13"/>
    <tableColumn id="138" name="3:CC13"/>
    <tableColumn id="139" name="4:CC13"/>
    <tableColumn id="140" name="5:CC13"/>
    <tableColumn id="141" name="CC13: Comments"/>
    <tableColumn id="142" name="ComboRef"/>
    <tableColumn id="143" name="Deletions"/>
    <tableColumn id="144" name="Focus Group"/>
  </tableColumns>
  <tableStyleInfo name="TableStyleMedium2" showFirstColumn="0" showLastColumn="0" showRowStripes="1" showColumnStripes="0"/>
</table>
</file>

<file path=xl/tables/table2.xml><?xml version="1.0" encoding="utf-8"?>
<table xmlns="http://schemas.openxmlformats.org/spreadsheetml/2006/main" id="5" name="tbl_threat_catg" displayName="tbl_threat_catg" ref="A1:E40" totalsRowShown="0">
  <autoFilter ref="A1:E40"/>
  <tableColumns count="5">
    <tableColumn id="1" name="SN"/>
    <tableColumn id="2" name="SN1"/>
    <tableColumn id="3" name="Threat"/>
    <tableColumn id="4" name="Category"/>
    <tableColumn id="5" name="Rermarks"/>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1:A49" totalsRowShown="0">
  <autoFilter ref="A1:A49"/>
  <tableColumns count="1">
    <tableColumn id="1" name="Name"/>
  </tableColumns>
  <tableStyleInfo name="TableStyleMedium2" showFirstColumn="0" showLastColumn="0" showRowStripes="1" showColumnStripes="0"/>
</table>
</file>

<file path=xl/tables/table4.xml><?xml version="1.0" encoding="utf-8"?>
<table xmlns="http://schemas.openxmlformats.org/spreadsheetml/2006/main" id="2" name="tbl_threats" displayName="tbl_threats" ref="A1:A39" totalsRowShown="0">
  <autoFilter ref="A1:A39"/>
  <tableColumns count="1">
    <tableColumn id="1" name="Name"/>
  </tableColumns>
  <tableStyleInfo name="TableStyleMedium2" showFirstColumn="0" showLastColumn="0" showRowStripes="1" showColumnStripes="0"/>
</table>
</file>

<file path=xl/tables/table5.xml><?xml version="1.0" encoding="utf-8"?>
<table xmlns="http://schemas.openxmlformats.org/spreadsheetml/2006/main" id="3" name="tbl_groups" displayName="tbl_groups" ref="A1:A6" totalsRowShown="0">
  <autoFilter ref="A1:A6"/>
  <tableColumns count="1">
    <tableColumn id="1" name="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3:H14"/>
  <sheetViews>
    <sheetView workbookViewId="0">
      <selection activeCell="A3" sqref="A3:H9"/>
    </sheetView>
  </sheetViews>
  <sheetFormatPr defaultRowHeight="15" x14ac:dyDescent="0.25"/>
  <cols>
    <col min="1" max="1" width="21.42578125" customWidth="1"/>
    <col min="2" max="2" width="9" bestFit="1" customWidth="1"/>
    <col min="3" max="3" width="5.7109375" customWidth="1"/>
    <col min="4" max="4" width="9.140625" bestFit="1" customWidth="1"/>
    <col min="5" max="6" width="5.7109375" customWidth="1"/>
    <col min="7" max="7" width="7.140625" customWidth="1"/>
    <col min="8" max="8" width="12.140625" customWidth="1"/>
    <col min="9" max="9" width="41.140625" bestFit="1" customWidth="1"/>
  </cols>
  <sheetData>
    <row r="3" spans="1:8" x14ac:dyDescent="0.25">
      <c r="A3" s="148" t="s">
        <v>877</v>
      </c>
      <c r="B3" t="s">
        <v>870</v>
      </c>
      <c r="C3" t="s">
        <v>871</v>
      </c>
      <c r="D3" t="s">
        <v>872</v>
      </c>
      <c r="E3" t="s">
        <v>873</v>
      </c>
      <c r="F3" t="s">
        <v>874</v>
      </c>
      <c r="G3" t="s">
        <v>875</v>
      </c>
      <c r="H3" t="s">
        <v>876</v>
      </c>
    </row>
    <row r="4" spans="1:8" x14ac:dyDescent="0.25">
      <c r="A4" s="88" t="s">
        <v>251</v>
      </c>
      <c r="B4" s="90">
        <v>4</v>
      </c>
      <c r="C4" s="90">
        <v>31</v>
      </c>
      <c r="D4" s="90">
        <v>26</v>
      </c>
      <c r="E4" s="90">
        <v>7</v>
      </c>
      <c r="F4" s="90">
        <v>7</v>
      </c>
      <c r="G4" s="90">
        <v>4</v>
      </c>
      <c r="H4" s="90">
        <v>146</v>
      </c>
    </row>
    <row r="5" spans="1:8" x14ac:dyDescent="0.25">
      <c r="A5" s="88" t="s">
        <v>193</v>
      </c>
      <c r="B5" s="90"/>
      <c r="C5" s="90"/>
      <c r="D5" s="90"/>
      <c r="E5" s="90"/>
      <c r="F5" s="90">
        <v>63</v>
      </c>
      <c r="G5" s="90">
        <v>78</v>
      </c>
      <c r="H5" s="90">
        <v>151</v>
      </c>
    </row>
    <row r="6" spans="1:8" x14ac:dyDescent="0.25">
      <c r="A6" s="88" t="s">
        <v>273</v>
      </c>
      <c r="B6" s="90">
        <v>1</v>
      </c>
      <c r="C6" s="90">
        <v>37</v>
      </c>
      <c r="D6" s="90">
        <v>48</v>
      </c>
      <c r="E6" s="90">
        <v>50</v>
      </c>
      <c r="F6" s="90">
        <v>48</v>
      </c>
      <c r="G6" s="90">
        <v>40</v>
      </c>
      <c r="H6" s="90">
        <v>305</v>
      </c>
    </row>
    <row r="7" spans="1:8" x14ac:dyDescent="0.25">
      <c r="A7" s="88" t="s">
        <v>330</v>
      </c>
      <c r="B7" s="90">
        <v>2</v>
      </c>
      <c r="C7" s="90">
        <v>6</v>
      </c>
      <c r="D7" s="90">
        <v>17</v>
      </c>
      <c r="E7" s="90">
        <v>8</v>
      </c>
      <c r="F7" s="90">
        <v>10</v>
      </c>
      <c r="G7" s="90">
        <v>1</v>
      </c>
      <c r="H7" s="90">
        <v>57</v>
      </c>
    </row>
    <row r="8" spans="1:8" x14ac:dyDescent="0.25">
      <c r="A8" s="88" t="s">
        <v>154</v>
      </c>
      <c r="B8" s="90">
        <v>7</v>
      </c>
      <c r="C8" s="90">
        <v>44</v>
      </c>
      <c r="D8" s="90">
        <v>62</v>
      </c>
      <c r="E8" s="90">
        <v>81</v>
      </c>
      <c r="F8" s="90">
        <v>51</v>
      </c>
      <c r="G8" s="90">
        <v>17</v>
      </c>
      <c r="H8" s="90">
        <v>292</v>
      </c>
    </row>
    <row r="9" spans="1:8" x14ac:dyDescent="0.25">
      <c r="A9" s="88" t="s">
        <v>832</v>
      </c>
      <c r="B9" s="90">
        <v>14</v>
      </c>
      <c r="C9" s="90">
        <v>118</v>
      </c>
      <c r="D9" s="90">
        <v>153</v>
      </c>
      <c r="E9" s="90">
        <v>146</v>
      </c>
      <c r="F9" s="90">
        <v>179</v>
      </c>
      <c r="G9" s="90">
        <v>140</v>
      </c>
      <c r="H9" s="90">
        <v>951</v>
      </c>
    </row>
    <row r="13" spans="1:8" x14ac:dyDescent="0.25">
      <c r="A13" s="149" t="s">
        <v>251</v>
      </c>
      <c r="B13" t="s">
        <v>879</v>
      </c>
      <c r="D13" t="s">
        <v>878</v>
      </c>
    </row>
    <row r="14" spans="1:8" x14ac:dyDescent="0.25">
      <c r="B14">
        <f>GETPIVOTDATA("14-17",$A$3,"12. Consultation Group of","Children &amp; Youth")+GETPIVOTDATA("18-24",$A$3,"12. Consultation Group of","Children &amp; Youth")</f>
        <v>35</v>
      </c>
      <c r="C14" s="150">
        <f>B14/GETPIVOTDATA("Total Participants",$A$3,"12. Consultation Group of","Children &amp; Youth")</f>
        <v>0.23972602739726026</v>
      </c>
      <c r="D14">
        <f>SUM(D4:G4)</f>
        <v>44</v>
      </c>
      <c r="E14" s="150">
        <f>D14/GETPIVOTDATA("Total Participants",$A$3,"12. Consultation Group of","Children &amp; Youth")</f>
        <v>0.30136986301369861</v>
      </c>
      <c r="G14" s="91">
        <f>C14+E14</f>
        <v>0.54109589041095885</v>
      </c>
      <c r="H14" s="91">
        <f>1-G14</f>
        <v>0.45890410958904115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14"/>
  <sheetViews>
    <sheetView workbookViewId="0">
      <selection activeCell="A2" sqref="A2:A14"/>
    </sheetView>
  </sheetViews>
  <sheetFormatPr defaultRowHeight="15" x14ac:dyDescent="0.25"/>
  <cols>
    <col min="1" max="1" width="38.7109375" bestFit="1" customWidth="1"/>
  </cols>
  <sheetData>
    <row r="1" spans="1:1" x14ac:dyDescent="0.25">
      <c r="A1" t="s">
        <v>853</v>
      </c>
    </row>
    <row r="2" spans="1:1" x14ac:dyDescent="0.25">
      <c r="A2" t="s">
        <v>150</v>
      </c>
    </row>
    <row r="3" spans="1:1" x14ac:dyDescent="0.25">
      <c r="A3" t="s">
        <v>190</v>
      </c>
    </row>
    <row r="4" spans="1:1" x14ac:dyDescent="0.25">
      <c r="A4" t="s">
        <v>296</v>
      </c>
    </row>
    <row r="5" spans="1:1" x14ac:dyDescent="0.25">
      <c r="A5" t="s">
        <v>340</v>
      </c>
    </row>
    <row r="6" spans="1:1" x14ac:dyDescent="0.25">
      <c r="A6" t="s">
        <v>391</v>
      </c>
    </row>
    <row r="7" spans="1:1" x14ac:dyDescent="0.25">
      <c r="A7" t="s">
        <v>436</v>
      </c>
    </row>
    <row r="8" spans="1:1" x14ac:dyDescent="0.25">
      <c r="A8" t="s">
        <v>519</v>
      </c>
    </row>
    <row r="9" spans="1:1" x14ac:dyDescent="0.25">
      <c r="A9" t="s">
        <v>544</v>
      </c>
    </row>
    <row r="10" spans="1:1" x14ac:dyDescent="0.25">
      <c r="A10" t="s">
        <v>854</v>
      </c>
    </row>
    <row r="11" spans="1:1" x14ac:dyDescent="0.25">
      <c r="A11" t="s">
        <v>573</v>
      </c>
    </row>
    <row r="12" spans="1:1" x14ac:dyDescent="0.25">
      <c r="A12" t="s">
        <v>606</v>
      </c>
    </row>
    <row r="13" spans="1:1" x14ac:dyDescent="0.25">
      <c r="A13" t="s">
        <v>855</v>
      </c>
    </row>
    <row r="14" spans="1:1" x14ac:dyDescent="0.25">
      <c r="A14" t="s">
        <v>651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I70"/>
  <sheetViews>
    <sheetView topLeftCell="P46" zoomScale="70" zoomScaleNormal="70" workbookViewId="0">
      <selection activeCell="AA57" sqref="AA57:AH70"/>
    </sheetView>
  </sheetViews>
  <sheetFormatPr defaultRowHeight="15" x14ac:dyDescent="0.25"/>
  <cols>
    <col min="1" max="1" width="36.140625" bestFit="1" customWidth="1"/>
    <col min="4" max="4" width="10.85546875" customWidth="1"/>
    <col min="6" max="7" width="13.85546875" customWidth="1"/>
    <col min="10" max="10" width="12" customWidth="1"/>
    <col min="12" max="13" width="14.7109375" customWidth="1"/>
    <col min="16" max="16" width="9.5703125" customWidth="1"/>
    <col min="17" max="17" width="6.140625" bestFit="1" customWidth="1"/>
    <col min="18" max="19" width="14" customWidth="1"/>
    <col min="24" max="24" width="14.42578125" bestFit="1" customWidth="1"/>
    <col min="28" max="31" width="15.85546875" bestFit="1" customWidth="1"/>
    <col min="32" max="32" width="15.28515625" customWidth="1"/>
    <col min="33" max="33" width="17.140625" customWidth="1"/>
    <col min="34" max="34" width="13" bestFit="1" customWidth="1"/>
    <col min="35" max="35" width="33" bestFit="1" customWidth="1"/>
    <col min="37" max="37" width="23" bestFit="1" customWidth="1"/>
    <col min="38" max="38" width="30.28515625" customWidth="1"/>
    <col min="39" max="39" width="30.28515625" bestFit="1" customWidth="1"/>
    <col min="40" max="40" width="15.42578125" bestFit="1" customWidth="1"/>
    <col min="41" max="41" width="23" bestFit="1" customWidth="1"/>
    <col min="42" max="42" width="30.28515625" bestFit="1" customWidth="1"/>
  </cols>
  <sheetData>
    <row r="1" spans="1:35" ht="15.75" thickBot="1" x14ac:dyDescent="0.3">
      <c r="B1" s="154" t="s">
        <v>856</v>
      </c>
      <c r="C1" s="154"/>
      <c r="D1" s="154"/>
      <c r="E1" s="154"/>
      <c r="F1" s="154"/>
      <c r="G1" s="154"/>
      <c r="H1" s="154"/>
      <c r="I1" s="154"/>
      <c r="J1" s="154"/>
      <c r="K1" s="154"/>
      <c r="L1" s="154"/>
      <c r="M1" s="154"/>
      <c r="N1" s="154"/>
      <c r="O1" s="154"/>
      <c r="P1" s="154"/>
      <c r="Q1" s="154"/>
      <c r="R1" s="154"/>
      <c r="S1" s="154"/>
      <c r="T1" s="154" t="s">
        <v>780</v>
      </c>
      <c r="U1" s="154"/>
      <c r="V1" s="154"/>
      <c r="W1" s="154"/>
      <c r="X1" s="154"/>
      <c r="Y1" s="154"/>
      <c r="Z1" s="29"/>
      <c r="AB1" s="154" t="s">
        <v>781</v>
      </c>
      <c r="AC1" s="154"/>
      <c r="AD1" s="154"/>
      <c r="AE1" s="154"/>
      <c r="AF1" s="154"/>
      <c r="AG1" s="154"/>
    </row>
    <row r="2" spans="1:35" ht="16.5" thickTop="1" thickBot="1" x14ac:dyDescent="0.3">
      <c r="A2" s="3"/>
      <c r="B2" s="155" t="s">
        <v>26</v>
      </c>
      <c r="C2" s="156"/>
      <c r="D2" s="156"/>
      <c r="E2" s="156"/>
      <c r="F2" s="156"/>
      <c r="G2" s="157"/>
      <c r="H2" s="155" t="s">
        <v>27</v>
      </c>
      <c r="I2" s="156"/>
      <c r="J2" s="156"/>
      <c r="K2" s="156"/>
      <c r="L2" s="156"/>
      <c r="M2" s="157"/>
      <c r="N2" s="164" t="s">
        <v>28</v>
      </c>
      <c r="O2" s="165"/>
      <c r="P2" s="165"/>
      <c r="Q2" s="165"/>
      <c r="R2" s="165"/>
      <c r="S2" s="166"/>
      <c r="T2" s="164" t="s">
        <v>857</v>
      </c>
      <c r="U2" s="165"/>
      <c r="V2" s="165"/>
      <c r="W2" s="165"/>
      <c r="X2" s="165"/>
      <c r="Y2" s="131"/>
      <c r="Z2" s="30"/>
      <c r="AB2" s="164" t="s">
        <v>858</v>
      </c>
      <c r="AC2" s="165"/>
      <c r="AD2" s="165"/>
      <c r="AE2" s="165"/>
      <c r="AF2" s="165"/>
      <c r="AG2" s="131"/>
    </row>
    <row r="3" spans="1:35" s="4" customFormat="1" ht="48.75" customHeight="1" thickBot="1" x14ac:dyDescent="0.3">
      <c r="A3" s="17" t="s">
        <v>859</v>
      </c>
      <c r="B3" s="6" t="s">
        <v>154</v>
      </c>
      <c r="C3" s="5" t="s">
        <v>193</v>
      </c>
      <c r="D3" s="5" t="s">
        <v>251</v>
      </c>
      <c r="E3" s="5" t="s">
        <v>273</v>
      </c>
      <c r="F3" s="5" t="s">
        <v>330</v>
      </c>
      <c r="G3" s="7" t="s">
        <v>700</v>
      </c>
      <c r="H3" s="6" t="s">
        <v>154</v>
      </c>
      <c r="I3" s="5" t="s">
        <v>193</v>
      </c>
      <c r="J3" s="5" t="s">
        <v>251</v>
      </c>
      <c r="K3" s="5" t="s">
        <v>273</v>
      </c>
      <c r="L3" s="5" t="s">
        <v>330</v>
      </c>
      <c r="M3" s="7" t="s">
        <v>700</v>
      </c>
      <c r="N3" s="6" t="s">
        <v>154</v>
      </c>
      <c r="O3" s="5" t="s">
        <v>193</v>
      </c>
      <c r="P3" s="5" t="s">
        <v>251</v>
      </c>
      <c r="Q3" s="5" t="s">
        <v>273</v>
      </c>
      <c r="R3" s="5" t="s">
        <v>330</v>
      </c>
      <c r="S3" s="7" t="s">
        <v>700</v>
      </c>
      <c r="T3" s="6" t="s">
        <v>154</v>
      </c>
      <c r="U3" s="5" t="s">
        <v>193</v>
      </c>
      <c r="V3" s="5" t="s">
        <v>251</v>
      </c>
      <c r="W3" s="5" t="s">
        <v>273</v>
      </c>
      <c r="X3" s="5" t="s">
        <v>330</v>
      </c>
      <c r="Y3" s="7" t="s">
        <v>700</v>
      </c>
      <c r="Z3" s="31" t="s">
        <v>787</v>
      </c>
      <c r="AB3" s="6" t="s">
        <v>154</v>
      </c>
      <c r="AC3" s="5" t="s">
        <v>193</v>
      </c>
      <c r="AD3" s="5" t="s">
        <v>251</v>
      </c>
      <c r="AE3" s="5" t="s">
        <v>273</v>
      </c>
      <c r="AF3" s="5" t="s">
        <v>330</v>
      </c>
      <c r="AG3" s="37" t="s">
        <v>700</v>
      </c>
      <c r="AH3" s="38" t="s">
        <v>787</v>
      </c>
    </row>
    <row r="4" spans="1:35" s="4" customFormat="1" ht="48.75" customHeight="1" x14ac:dyDescent="0.25">
      <c r="A4" s="17" t="s">
        <v>788</v>
      </c>
      <c r="B4" s="33"/>
      <c r="C4" s="34"/>
      <c r="D4" s="34"/>
      <c r="E4" s="34"/>
      <c r="F4" s="34"/>
      <c r="G4" s="35"/>
      <c r="H4" s="33"/>
      <c r="I4" s="34"/>
      <c r="J4" s="34"/>
      <c r="K4" s="34"/>
      <c r="L4" s="34"/>
      <c r="M4" s="35"/>
      <c r="N4" s="33"/>
      <c r="O4" s="34"/>
      <c r="P4" s="34"/>
      <c r="Q4" s="34"/>
      <c r="R4" s="34"/>
      <c r="S4" s="35"/>
      <c r="T4" s="33"/>
      <c r="U4" s="34"/>
      <c r="V4" s="34"/>
      <c r="W4" s="34"/>
      <c r="X4" s="34"/>
      <c r="Y4" s="35"/>
      <c r="Z4" s="36"/>
      <c r="AB4" s="33"/>
      <c r="AC4" s="34"/>
      <c r="AD4" s="34"/>
      <c r="AE4" s="34"/>
      <c r="AF4" s="34"/>
      <c r="AG4" s="34"/>
      <c r="AH4" s="36"/>
    </row>
    <row r="5" spans="1:35" x14ac:dyDescent="0.25">
      <c r="A5" s="18" t="s">
        <v>166</v>
      </c>
      <c r="B5" s="8">
        <f>COUNTIFS(tbl_data[1:T1C],A5,tbl_data[12. Consultation Group of],$B$3)</f>
        <v>1</v>
      </c>
      <c r="C5" s="9">
        <f>COUNTIFS(tbl_data[1:T1C],$A5,tbl_data[12. Consultation Group of],$C$3)</f>
        <v>1</v>
      </c>
      <c r="D5" s="9">
        <f>COUNTIFS(tbl_data[1:T1C],$A5,tbl_data[12. Consultation Group of],$D$3)</f>
        <v>0</v>
      </c>
      <c r="E5" s="9">
        <f>COUNTIFS(tbl_data[1:T1C],$A5,tbl_data[12. Consultation Group of],$E$3)</f>
        <v>2</v>
      </c>
      <c r="F5" s="9">
        <f>COUNTIFS(tbl_data[1:T1C],$A5,tbl_data[12. Consultation Group of],$F$3)</f>
        <v>0</v>
      </c>
      <c r="G5" s="10">
        <f>SUM(B5:F5)</f>
        <v>4</v>
      </c>
      <c r="H5" s="8">
        <f>COUNTIFS(tbl_data[2:T1C],A5,tbl_data[12. Consultation Group of],$H$3)</f>
        <v>1</v>
      </c>
      <c r="I5" s="9">
        <f>COUNTIFS(tbl_data[2:T1C],$A5,tbl_data[12. Consultation Group of],$I$3)</f>
        <v>0</v>
      </c>
      <c r="J5" s="9">
        <f>COUNTIFS(tbl_data[2:T1C],$A5,tbl_data[12. Consultation Group of],$J$3)</f>
        <v>1</v>
      </c>
      <c r="K5" s="9">
        <f>COUNTIFS(tbl_data[2:T1C],$A5,tbl_data[12. Consultation Group of],$K$3)</f>
        <v>1</v>
      </c>
      <c r="L5" s="9">
        <f>COUNTIFS(tbl_data[2:T1C],$A5,tbl_data[12. Consultation Group of],$L$3)</f>
        <v>0</v>
      </c>
      <c r="M5" s="10">
        <f>SUM(H5:L5)</f>
        <v>3</v>
      </c>
      <c r="N5" s="8">
        <f>COUNTIFS(tbl_data[3:T1C],$A5,tbl_data[12. Consultation Group of],$N$3)</f>
        <v>1</v>
      </c>
      <c r="O5" s="9">
        <f>COUNTIFS(tbl_data[3:T1C],$A5,tbl_data[12. Consultation Group of],$O$3)</f>
        <v>0</v>
      </c>
      <c r="P5" s="9">
        <f>COUNTIFS(tbl_data[3:T1C],$A5,tbl_data[12. Consultation Group of],$P$3)</f>
        <v>0</v>
      </c>
      <c r="Q5" s="9">
        <f>COUNTIFS(tbl_data[3:T1C],$A5,tbl_data[12. Consultation Group of],$Q$3)</f>
        <v>0</v>
      </c>
      <c r="R5" s="9">
        <f>COUNTIFS(tbl_data[3:T1C],$A5,tbl_data[12. Consultation Group of],$R$3)</f>
        <v>0</v>
      </c>
      <c r="S5" s="10">
        <f>SUM(N5:R5)</f>
        <v>1</v>
      </c>
      <c r="T5" s="8">
        <f t="shared" ref="T5:X5" si="0">B5*3+H5*2+N5*1</f>
        <v>6</v>
      </c>
      <c r="U5" s="9">
        <f t="shared" si="0"/>
        <v>3</v>
      </c>
      <c r="V5" s="9">
        <f t="shared" si="0"/>
        <v>2</v>
      </c>
      <c r="W5" s="9">
        <f t="shared" si="0"/>
        <v>8</v>
      </c>
      <c r="X5" s="9">
        <f t="shared" si="0"/>
        <v>0</v>
      </c>
      <c r="Y5" s="10">
        <f>SUM(T5:X5)</f>
        <v>19</v>
      </c>
      <c r="Z5" s="32"/>
      <c r="AB5" s="22">
        <f t="shared" ref="AB5:AB50" si="1">T5/T$53</f>
        <v>0.375</v>
      </c>
      <c r="AC5" s="22">
        <f t="shared" ref="AC5:AC50" si="2">U5/U$53</f>
        <v>0.27272727272727271</v>
      </c>
      <c r="AD5" s="22">
        <f t="shared" ref="AD5:AD50" si="3">V5/V$53</f>
        <v>0.2857142857142857</v>
      </c>
      <c r="AE5" s="22">
        <f t="shared" ref="AE5:AE50" si="4">W5/W$53</f>
        <v>0.42105263157894735</v>
      </c>
      <c r="AF5" s="22">
        <f t="shared" ref="AF5:AF50" si="5">X5/X$53</f>
        <v>0</v>
      </c>
      <c r="AG5" s="22">
        <f t="shared" ref="AG5:AG50" si="6">Y5/Y$53</f>
        <v>0.45238095238095238</v>
      </c>
      <c r="AH5" s="32"/>
      <c r="AI5" s="24" t="s">
        <v>166</v>
      </c>
    </row>
    <row r="6" spans="1:35" x14ac:dyDescent="0.25">
      <c r="A6" s="18" t="s">
        <v>168</v>
      </c>
      <c r="B6" s="8">
        <f>COUNTIFS(tbl_data[1:T1C],A6,tbl_data[12. Consultation Group of],$B$3)</f>
        <v>1</v>
      </c>
      <c r="C6" s="9">
        <f>COUNTIFS(tbl_data[1:T1C],$A6,tbl_data[12. Consultation Group of],$C$3)</f>
        <v>0</v>
      </c>
      <c r="D6" s="9">
        <f>COUNTIFS(tbl_data[1:T1C],$A6,tbl_data[12. Consultation Group of],$D$3)</f>
        <v>1</v>
      </c>
      <c r="E6" s="9">
        <f>COUNTIFS(tbl_data[1:T1C],$A6,tbl_data[12. Consultation Group of],$E$3)</f>
        <v>1</v>
      </c>
      <c r="F6" s="9">
        <f>COUNTIFS(tbl_data[1:T1C],$A6,tbl_data[12. Consultation Group of],$F$3)</f>
        <v>0</v>
      </c>
      <c r="G6" s="13">
        <f t="shared" ref="G6:G40" si="7">SUM(B6:F6)</f>
        <v>3</v>
      </c>
      <c r="H6" s="8">
        <f>COUNTIFS(tbl_data[2:T1C],A6,tbl_data[12. Consultation Group of],$H$3)</f>
        <v>1</v>
      </c>
      <c r="I6" s="9">
        <f>COUNTIFS(tbl_data[2:T1C],$A6,tbl_data[12. Consultation Group of],$I$3)</f>
        <v>0</v>
      </c>
      <c r="J6" s="9">
        <f>COUNTIFS(tbl_data[2:T1C],$A6,tbl_data[12. Consultation Group of],$J$3)</f>
        <v>0</v>
      </c>
      <c r="K6" s="9">
        <f>COUNTIFS(tbl_data[2:T1C],$A6,tbl_data[12. Consultation Group of],$K$3)</f>
        <v>0</v>
      </c>
      <c r="L6" s="9">
        <f>COUNTIFS(tbl_data[2:T1C],$A6,tbl_data[12. Consultation Group of],$L$3)</f>
        <v>0</v>
      </c>
      <c r="M6" s="13">
        <f t="shared" ref="M6:M50" si="8">SUM(H6:L6)</f>
        <v>1</v>
      </c>
      <c r="N6" s="8">
        <f>COUNTIFS(tbl_data[3:T1C],$A6,tbl_data[12. Consultation Group of],$N$3)</f>
        <v>2</v>
      </c>
      <c r="O6" s="9">
        <f>COUNTIFS(tbl_data[3:T1C],$A6,tbl_data[12. Consultation Group of],$O$3)</f>
        <v>0</v>
      </c>
      <c r="P6" s="9">
        <f>COUNTIFS(tbl_data[3:T1C],$A6,tbl_data[12. Consultation Group of],$P$3)</f>
        <v>1</v>
      </c>
      <c r="Q6" s="9">
        <f>COUNTIFS(tbl_data[3:T1C],$A6,tbl_data[12. Consultation Group of],$Q$3)</f>
        <v>2</v>
      </c>
      <c r="R6" s="9">
        <f>COUNTIFS(tbl_data[3:T1C],$A6,tbl_data[12. Consultation Group of],$R$3)</f>
        <v>1</v>
      </c>
      <c r="S6" s="13">
        <f t="shared" ref="S6:S40" si="9">SUM(N6:R6)</f>
        <v>6</v>
      </c>
      <c r="T6" s="8">
        <f t="shared" ref="T6:T50" si="10">B6*3+H6*2+N6*1</f>
        <v>7</v>
      </c>
      <c r="U6" s="9">
        <f t="shared" ref="U6:U50" si="11">C6*3+I6*2+O6*1</f>
        <v>0</v>
      </c>
      <c r="V6" s="9">
        <f t="shared" ref="V6:V50" si="12">D6*3+J6*2+P6*1</f>
        <v>4</v>
      </c>
      <c r="W6" s="9">
        <f t="shared" ref="W6:W50" si="13">E6*3+K6*2+Q6*1</f>
        <v>5</v>
      </c>
      <c r="X6" s="9">
        <f t="shared" ref="X6:X50" si="14">F6*3+L6*2+R6*1</f>
        <v>1</v>
      </c>
      <c r="Y6" s="13">
        <f t="shared" ref="Y6:Y50" si="15">SUM(T6:X6)</f>
        <v>17</v>
      </c>
      <c r="Z6" s="32"/>
      <c r="AB6" s="22">
        <f t="shared" si="1"/>
        <v>0.4375</v>
      </c>
      <c r="AC6" s="22">
        <f t="shared" si="2"/>
        <v>0</v>
      </c>
      <c r="AD6" s="22">
        <f t="shared" si="3"/>
        <v>0.5714285714285714</v>
      </c>
      <c r="AE6" s="22">
        <f t="shared" si="4"/>
        <v>0.26315789473684209</v>
      </c>
      <c r="AF6" s="22">
        <f t="shared" si="5"/>
        <v>0.1111111111111111</v>
      </c>
      <c r="AG6" s="22">
        <f t="shared" si="6"/>
        <v>0.40476190476190477</v>
      </c>
      <c r="AH6" s="32"/>
      <c r="AI6" s="24" t="s">
        <v>168</v>
      </c>
    </row>
    <row r="7" spans="1:35" x14ac:dyDescent="0.25">
      <c r="A7" s="18" t="s">
        <v>173</v>
      </c>
      <c r="B7" s="8">
        <f>COUNTIFS(tbl_data[1:T1C],A7,tbl_data[12. Consultation Group of],$B$3)</f>
        <v>0</v>
      </c>
      <c r="C7" s="9">
        <f>COUNTIFS(tbl_data[1:T1C],$A7,tbl_data[12. Consultation Group of],$C$3)</f>
        <v>0</v>
      </c>
      <c r="D7" s="9">
        <f>COUNTIFS(tbl_data[1:T1C],$A7,tbl_data[12. Consultation Group of],$D$3)</f>
        <v>0</v>
      </c>
      <c r="E7" s="9">
        <f>COUNTIFS(tbl_data[1:T1C],$A7,tbl_data[12. Consultation Group of],$E$3)</f>
        <v>0</v>
      </c>
      <c r="F7" s="9">
        <f>COUNTIFS(tbl_data[1:T1C],$A7,tbl_data[12. Consultation Group of],$F$3)</f>
        <v>0</v>
      </c>
      <c r="G7" s="13">
        <f t="shared" si="7"/>
        <v>0</v>
      </c>
      <c r="H7" s="8">
        <f>COUNTIFS(tbl_data[2:T1C],A7,tbl_data[12. Consultation Group of],$H$3)</f>
        <v>0</v>
      </c>
      <c r="I7" s="9">
        <f>COUNTIFS(tbl_data[2:T1C],$A7,tbl_data[12. Consultation Group of],$I$3)</f>
        <v>0</v>
      </c>
      <c r="J7" s="9">
        <f>COUNTIFS(tbl_data[2:T1C],$A7,tbl_data[12. Consultation Group of],$J$3)</f>
        <v>0</v>
      </c>
      <c r="K7" s="9">
        <f>COUNTIFS(tbl_data[2:T1C],$A7,tbl_data[12. Consultation Group of],$K$3)</f>
        <v>0</v>
      </c>
      <c r="L7" s="9">
        <f>COUNTIFS(tbl_data[2:T1C],$A7,tbl_data[12. Consultation Group of],$L$3)</f>
        <v>0</v>
      </c>
      <c r="M7" s="13">
        <f t="shared" si="8"/>
        <v>0</v>
      </c>
      <c r="N7" s="8">
        <f>COUNTIFS(tbl_data[3:T1C],$A7,tbl_data[12. Consultation Group of],$N$3)</f>
        <v>0</v>
      </c>
      <c r="O7" s="9">
        <f>COUNTIFS(tbl_data[3:T1C],$A7,tbl_data[12. Consultation Group of],$O$3)</f>
        <v>0</v>
      </c>
      <c r="P7" s="9">
        <f>COUNTIFS(tbl_data[3:T1C],$A7,tbl_data[12. Consultation Group of],$P$3)</f>
        <v>0</v>
      </c>
      <c r="Q7" s="9">
        <f>COUNTIFS(tbl_data[3:T1C],$A7,tbl_data[12. Consultation Group of],$Q$3)</f>
        <v>0</v>
      </c>
      <c r="R7" s="9">
        <f>COUNTIFS(tbl_data[3:T1C],$A7,tbl_data[12. Consultation Group of],$R$3)</f>
        <v>1</v>
      </c>
      <c r="S7" s="13">
        <f t="shared" si="9"/>
        <v>1</v>
      </c>
      <c r="T7" s="8">
        <f t="shared" si="10"/>
        <v>0</v>
      </c>
      <c r="U7" s="9">
        <f t="shared" si="11"/>
        <v>0</v>
      </c>
      <c r="V7" s="9">
        <f t="shared" si="12"/>
        <v>0</v>
      </c>
      <c r="W7" s="9">
        <f t="shared" si="13"/>
        <v>0</v>
      </c>
      <c r="X7" s="9">
        <f t="shared" si="14"/>
        <v>1</v>
      </c>
      <c r="Y7" s="13">
        <f t="shared" si="15"/>
        <v>1</v>
      </c>
      <c r="Z7" s="32"/>
      <c r="AB7" s="22">
        <f t="shared" si="1"/>
        <v>0</v>
      </c>
      <c r="AC7" s="22">
        <f t="shared" si="2"/>
        <v>0</v>
      </c>
      <c r="AD7" s="22">
        <f t="shared" si="3"/>
        <v>0</v>
      </c>
      <c r="AE7" s="22">
        <f t="shared" si="4"/>
        <v>0</v>
      </c>
      <c r="AF7" s="22">
        <f t="shared" si="5"/>
        <v>0.1111111111111111</v>
      </c>
      <c r="AG7" s="22">
        <f t="shared" si="6"/>
        <v>2.3809523809523808E-2</v>
      </c>
      <c r="AH7" s="32"/>
      <c r="AI7" s="24" t="s">
        <v>173</v>
      </c>
    </row>
    <row r="8" spans="1:35" x14ac:dyDescent="0.25">
      <c r="A8" s="18" t="s">
        <v>287</v>
      </c>
      <c r="B8" s="8">
        <f>COUNTIFS(tbl_data[1:T1C],A8,tbl_data[12. Consultation Group of],$B$3)</f>
        <v>3</v>
      </c>
      <c r="C8" s="9">
        <f>COUNTIFS(tbl_data[1:T1C],$A8,tbl_data[12. Consultation Group of],$C$3)</f>
        <v>0</v>
      </c>
      <c r="D8" s="9">
        <f>COUNTIFS(tbl_data[1:T1C],$A8,tbl_data[12. Consultation Group of],$D$3)</f>
        <v>2</v>
      </c>
      <c r="E8" s="9">
        <f>COUNTIFS(tbl_data[1:T1C],$A8,tbl_data[12. Consultation Group of],$E$3)</f>
        <v>5</v>
      </c>
      <c r="F8" s="9">
        <f>COUNTIFS(tbl_data[1:T1C],$A8,tbl_data[12. Consultation Group of],$F$3)</f>
        <v>0</v>
      </c>
      <c r="G8" s="13">
        <f t="shared" si="7"/>
        <v>10</v>
      </c>
      <c r="H8" s="8">
        <f>COUNTIFS(tbl_data[2:T1C],A8,tbl_data[12. Consultation Group of],$H$3)</f>
        <v>2</v>
      </c>
      <c r="I8" s="9">
        <f>COUNTIFS(tbl_data[2:T1C],$A8,tbl_data[12. Consultation Group of],$I$3)</f>
        <v>1</v>
      </c>
      <c r="J8" s="9">
        <f>COUNTIFS(tbl_data[2:T1C],$A8,tbl_data[12. Consultation Group of],$J$3)</f>
        <v>0</v>
      </c>
      <c r="K8" s="9">
        <f>COUNTIFS(tbl_data[2:T1C],$A8,tbl_data[12. Consultation Group of],$K$3)</f>
        <v>1</v>
      </c>
      <c r="L8" s="9">
        <f>COUNTIFS(tbl_data[2:T1C],$A8,tbl_data[12. Consultation Group of],$L$3)</f>
        <v>0</v>
      </c>
      <c r="M8" s="13">
        <f t="shared" si="8"/>
        <v>4</v>
      </c>
      <c r="N8" s="8">
        <f>COUNTIFS(tbl_data[3:T1C],$A8,tbl_data[12. Consultation Group of],$N$3)</f>
        <v>1</v>
      </c>
      <c r="O8" s="9">
        <f>COUNTIFS(tbl_data[3:T1C],$A8,tbl_data[12. Consultation Group of],$O$3)</f>
        <v>0</v>
      </c>
      <c r="P8" s="9">
        <f>COUNTIFS(tbl_data[3:T1C],$A8,tbl_data[12. Consultation Group of],$P$3)</f>
        <v>0</v>
      </c>
      <c r="Q8" s="9">
        <f>COUNTIFS(tbl_data[3:T1C],$A8,tbl_data[12. Consultation Group of],$Q$3)</f>
        <v>2</v>
      </c>
      <c r="R8" s="9">
        <f>COUNTIFS(tbl_data[3:T1C],$A8,tbl_data[12. Consultation Group of],$R$3)</f>
        <v>1</v>
      </c>
      <c r="S8" s="13">
        <f t="shared" si="9"/>
        <v>4</v>
      </c>
      <c r="T8" s="8">
        <f t="shared" si="10"/>
        <v>14</v>
      </c>
      <c r="U8" s="9">
        <f t="shared" si="11"/>
        <v>2</v>
      </c>
      <c r="V8" s="9">
        <f t="shared" si="12"/>
        <v>6</v>
      </c>
      <c r="W8" s="9">
        <f t="shared" si="13"/>
        <v>19</v>
      </c>
      <c r="X8" s="9">
        <f t="shared" si="14"/>
        <v>1</v>
      </c>
      <c r="Y8" s="13">
        <f t="shared" si="15"/>
        <v>42</v>
      </c>
      <c r="Z8" s="32"/>
      <c r="AB8" s="22">
        <f t="shared" si="1"/>
        <v>0.875</v>
      </c>
      <c r="AC8" s="22">
        <f t="shared" si="2"/>
        <v>0.18181818181818182</v>
      </c>
      <c r="AD8" s="22">
        <f t="shared" si="3"/>
        <v>0.8571428571428571</v>
      </c>
      <c r="AE8" s="22">
        <f t="shared" si="4"/>
        <v>1</v>
      </c>
      <c r="AF8" s="22">
        <f t="shared" si="5"/>
        <v>0.1111111111111111</v>
      </c>
      <c r="AG8" s="22">
        <f t="shared" si="6"/>
        <v>1</v>
      </c>
      <c r="AH8" s="32"/>
      <c r="AI8" s="24" t="s">
        <v>287</v>
      </c>
    </row>
    <row r="9" spans="1:35" x14ac:dyDescent="0.25">
      <c r="A9" s="18" t="s">
        <v>278</v>
      </c>
      <c r="B9" s="8">
        <f>COUNTIFS(tbl_data[1:T1C],A9,tbl_data[12. Consultation Group of],$B$3)</f>
        <v>0</v>
      </c>
      <c r="C9" s="9">
        <f>COUNTIFS(tbl_data[1:T1C],$A9,tbl_data[12. Consultation Group of],$C$3)</f>
        <v>0</v>
      </c>
      <c r="D9" s="9">
        <f>COUNTIFS(tbl_data[1:T1C],$A9,tbl_data[12. Consultation Group of],$D$3)</f>
        <v>0</v>
      </c>
      <c r="E9" s="9">
        <f>COUNTIFS(tbl_data[1:T1C],$A9,tbl_data[12. Consultation Group of],$E$3)</f>
        <v>0</v>
      </c>
      <c r="F9" s="9">
        <f>COUNTIFS(tbl_data[1:T1C],$A9,tbl_data[12. Consultation Group of],$F$3)</f>
        <v>1</v>
      </c>
      <c r="G9" s="13">
        <f t="shared" si="7"/>
        <v>1</v>
      </c>
      <c r="H9" s="8">
        <f>COUNTIFS(tbl_data[2:T1C],A9,tbl_data[12. Consultation Group of],$H$3)</f>
        <v>0</v>
      </c>
      <c r="I9" s="9">
        <f>COUNTIFS(tbl_data[2:T1C],$A9,tbl_data[12. Consultation Group of],$I$3)</f>
        <v>0</v>
      </c>
      <c r="J9" s="9">
        <f>COUNTIFS(tbl_data[2:T1C],$A9,tbl_data[12. Consultation Group of],$J$3)</f>
        <v>0</v>
      </c>
      <c r="K9" s="9">
        <f>COUNTIFS(tbl_data[2:T1C],$A9,tbl_data[12. Consultation Group of],$K$3)</f>
        <v>0</v>
      </c>
      <c r="L9" s="9">
        <f>COUNTIFS(tbl_data[2:T1C],$A9,tbl_data[12. Consultation Group of],$L$3)</f>
        <v>1</v>
      </c>
      <c r="M9" s="13">
        <f t="shared" si="8"/>
        <v>1</v>
      </c>
      <c r="N9" s="8">
        <f>COUNTIFS(tbl_data[3:T1C],$A9,tbl_data[12. Consultation Group of],$N$3)</f>
        <v>0</v>
      </c>
      <c r="O9" s="9">
        <f>COUNTIFS(tbl_data[3:T1C],$A9,tbl_data[12. Consultation Group of],$O$3)</f>
        <v>0</v>
      </c>
      <c r="P9" s="9">
        <f>COUNTIFS(tbl_data[3:T1C],$A9,tbl_data[12. Consultation Group of],$P$3)</f>
        <v>0</v>
      </c>
      <c r="Q9" s="9">
        <f>COUNTIFS(tbl_data[3:T1C],$A9,tbl_data[12. Consultation Group of],$Q$3)</f>
        <v>0</v>
      </c>
      <c r="R9" s="9">
        <f>COUNTIFS(tbl_data[3:T1C],$A9,tbl_data[12. Consultation Group of],$R$3)</f>
        <v>0</v>
      </c>
      <c r="S9" s="13">
        <f t="shared" si="9"/>
        <v>0</v>
      </c>
      <c r="T9" s="8">
        <f t="shared" si="10"/>
        <v>0</v>
      </c>
      <c r="U9" s="9">
        <f t="shared" si="11"/>
        <v>0</v>
      </c>
      <c r="V9" s="9">
        <f t="shared" si="12"/>
        <v>0</v>
      </c>
      <c r="W9" s="9">
        <f t="shared" si="13"/>
        <v>0</v>
      </c>
      <c r="X9" s="9">
        <f t="shared" si="14"/>
        <v>5</v>
      </c>
      <c r="Y9" s="13">
        <f t="shared" si="15"/>
        <v>5</v>
      </c>
      <c r="Z9" s="32"/>
      <c r="AB9" s="22">
        <f t="shared" si="1"/>
        <v>0</v>
      </c>
      <c r="AC9" s="22">
        <f t="shared" si="2"/>
        <v>0</v>
      </c>
      <c r="AD9" s="22">
        <f t="shared" si="3"/>
        <v>0</v>
      </c>
      <c r="AE9" s="22">
        <f t="shared" si="4"/>
        <v>0</v>
      </c>
      <c r="AF9" s="22">
        <f t="shared" si="5"/>
        <v>0.55555555555555558</v>
      </c>
      <c r="AG9" s="22">
        <f t="shared" si="6"/>
        <v>0.11904761904761904</v>
      </c>
      <c r="AH9" s="32"/>
      <c r="AI9" s="24" t="s">
        <v>278</v>
      </c>
    </row>
    <row r="10" spans="1:35" x14ac:dyDescent="0.25">
      <c r="A10" s="18" t="s">
        <v>229</v>
      </c>
      <c r="B10" s="8">
        <f>COUNTIFS(tbl_data[1:T1C],A10,tbl_data[12. Consultation Group of],$B$3)</f>
        <v>4</v>
      </c>
      <c r="C10" s="9">
        <f>COUNTIFS(tbl_data[1:T1C],$A10,tbl_data[12. Consultation Group of],$C$3)</f>
        <v>0</v>
      </c>
      <c r="D10" s="9">
        <f>COUNTIFS(tbl_data[1:T1C],$A10,tbl_data[12. Consultation Group of],$D$3)</f>
        <v>0</v>
      </c>
      <c r="E10" s="9">
        <f>COUNTIFS(tbl_data[1:T1C],$A10,tbl_data[12. Consultation Group of],$E$3)</f>
        <v>0</v>
      </c>
      <c r="F10" s="9">
        <f>COUNTIFS(tbl_data[1:T1C],$A10,tbl_data[12. Consultation Group of],$F$3)</f>
        <v>2</v>
      </c>
      <c r="G10" s="13">
        <f t="shared" si="7"/>
        <v>6</v>
      </c>
      <c r="H10" s="8">
        <f>COUNTIFS(tbl_data[2:T1C],A10,tbl_data[12. Consultation Group of],$H$3)</f>
        <v>2</v>
      </c>
      <c r="I10" s="9">
        <f>COUNTIFS(tbl_data[2:T1C],$A10,tbl_data[12. Consultation Group of],$I$3)</f>
        <v>0</v>
      </c>
      <c r="J10" s="9">
        <f>COUNTIFS(tbl_data[2:T1C],$A10,tbl_data[12. Consultation Group of],$J$3)</f>
        <v>1</v>
      </c>
      <c r="K10" s="9">
        <f>COUNTIFS(tbl_data[2:T1C],$A10,tbl_data[12. Consultation Group of],$K$3)</f>
        <v>1</v>
      </c>
      <c r="L10" s="9">
        <f>COUNTIFS(tbl_data[2:T1C],$A10,tbl_data[12. Consultation Group of],$L$3)</f>
        <v>1</v>
      </c>
      <c r="M10" s="13">
        <f t="shared" si="8"/>
        <v>5</v>
      </c>
      <c r="N10" s="8">
        <f>COUNTIFS(tbl_data[3:T1C],$A10,tbl_data[12. Consultation Group of],$N$3)</f>
        <v>0</v>
      </c>
      <c r="O10" s="9">
        <f>COUNTIFS(tbl_data[3:T1C],$A10,tbl_data[12. Consultation Group of],$O$3)</f>
        <v>0</v>
      </c>
      <c r="P10" s="9">
        <f>COUNTIFS(tbl_data[3:T1C],$A10,tbl_data[12. Consultation Group of],$P$3)</f>
        <v>0</v>
      </c>
      <c r="Q10" s="9">
        <f>COUNTIFS(tbl_data[3:T1C],$A10,tbl_data[12. Consultation Group of],$Q$3)</f>
        <v>0</v>
      </c>
      <c r="R10" s="9">
        <f>COUNTIFS(tbl_data[3:T1C],$A10,tbl_data[12. Consultation Group of],$R$3)</f>
        <v>1</v>
      </c>
      <c r="S10" s="13">
        <f t="shared" si="9"/>
        <v>1</v>
      </c>
      <c r="T10" s="8">
        <f t="shared" si="10"/>
        <v>16</v>
      </c>
      <c r="U10" s="9">
        <f t="shared" si="11"/>
        <v>0</v>
      </c>
      <c r="V10" s="9">
        <f t="shared" si="12"/>
        <v>2</v>
      </c>
      <c r="W10" s="9">
        <f t="shared" si="13"/>
        <v>2</v>
      </c>
      <c r="X10" s="9">
        <f t="shared" si="14"/>
        <v>9</v>
      </c>
      <c r="Y10" s="13">
        <f t="shared" si="15"/>
        <v>29</v>
      </c>
      <c r="Z10" s="32"/>
      <c r="AB10" s="22">
        <f t="shared" si="1"/>
        <v>1</v>
      </c>
      <c r="AC10" s="22">
        <f t="shared" si="2"/>
        <v>0</v>
      </c>
      <c r="AD10" s="22">
        <f t="shared" si="3"/>
        <v>0.2857142857142857</v>
      </c>
      <c r="AE10" s="22">
        <f t="shared" si="4"/>
        <v>0.10526315789473684</v>
      </c>
      <c r="AF10" s="22">
        <f t="shared" si="5"/>
        <v>1</v>
      </c>
      <c r="AG10" s="22">
        <f t="shared" si="6"/>
        <v>0.69047619047619047</v>
      </c>
      <c r="AH10" s="32"/>
      <c r="AI10" s="24" t="s">
        <v>229</v>
      </c>
    </row>
    <row r="11" spans="1:35" x14ac:dyDescent="0.25">
      <c r="A11" s="18" t="s">
        <v>158</v>
      </c>
      <c r="B11" s="8">
        <f>COUNTIFS(tbl_data[1:T1C],A11,tbl_data[12. Consultation Group of],$B$3)</f>
        <v>0</v>
      </c>
      <c r="C11" s="9">
        <f>COUNTIFS(tbl_data[1:T1C],$A11,tbl_data[12. Consultation Group of],$C$3)</f>
        <v>0</v>
      </c>
      <c r="D11" s="9">
        <f>COUNTIFS(tbl_data[1:T1C],$A11,tbl_data[12. Consultation Group of],$D$3)</f>
        <v>0</v>
      </c>
      <c r="E11" s="9">
        <f>COUNTIFS(tbl_data[1:T1C],$A11,tbl_data[12. Consultation Group of],$E$3)</f>
        <v>0</v>
      </c>
      <c r="F11" s="9">
        <f>COUNTIFS(tbl_data[1:T1C],$A11,tbl_data[12. Consultation Group of],$F$3)</f>
        <v>0</v>
      </c>
      <c r="G11" s="13">
        <f t="shared" si="7"/>
        <v>0</v>
      </c>
      <c r="H11" s="8">
        <f>COUNTIFS(tbl_data[2:T1C],A11,tbl_data[12. Consultation Group of],$H$3)</f>
        <v>1</v>
      </c>
      <c r="I11" s="9">
        <f>COUNTIFS(tbl_data[2:T1C],$A11,tbl_data[12. Consultation Group of],$I$3)</f>
        <v>0</v>
      </c>
      <c r="J11" s="9">
        <f>COUNTIFS(tbl_data[2:T1C],$A11,tbl_data[12. Consultation Group of],$J$3)</f>
        <v>0</v>
      </c>
      <c r="K11" s="9">
        <f>COUNTIFS(tbl_data[2:T1C],$A11,tbl_data[12. Consultation Group of],$K$3)</f>
        <v>0</v>
      </c>
      <c r="L11" s="9">
        <f>COUNTIFS(tbl_data[2:T1C],$A11,tbl_data[12. Consultation Group of],$L$3)</f>
        <v>0</v>
      </c>
      <c r="M11" s="13">
        <f t="shared" si="8"/>
        <v>1</v>
      </c>
      <c r="N11" s="8">
        <f>COUNTIFS(tbl_data[3:T1C],$A11,tbl_data[12. Consultation Group of],$N$3)</f>
        <v>0</v>
      </c>
      <c r="O11" s="9">
        <f>COUNTIFS(tbl_data[3:T1C],$A11,tbl_data[12. Consultation Group of],$O$3)</f>
        <v>0</v>
      </c>
      <c r="P11" s="9">
        <f>COUNTIFS(tbl_data[3:T1C],$A11,tbl_data[12. Consultation Group of],$P$3)</f>
        <v>0</v>
      </c>
      <c r="Q11" s="9">
        <f>COUNTIFS(tbl_data[3:T1C],$A11,tbl_data[12. Consultation Group of],$Q$3)</f>
        <v>0</v>
      </c>
      <c r="R11" s="9">
        <f>COUNTIFS(tbl_data[3:T1C],$A11,tbl_data[12. Consultation Group of],$R$3)</f>
        <v>0</v>
      </c>
      <c r="S11" s="13">
        <f t="shared" si="9"/>
        <v>0</v>
      </c>
      <c r="T11" s="8">
        <f t="shared" si="10"/>
        <v>2</v>
      </c>
      <c r="U11" s="9">
        <f t="shared" si="11"/>
        <v>0</v>
      </c>
      <c r="V11" s="9">
        <f t="shared" si="12"/>
        <v>0</v>
      </c>
      <c r="W11" s="9">
        <f t="shared" si="13"/>
        <v>0</v>
      </c>
      <c r="X11" s="9">
        <f t="shared" si="14"/>
        <v>0</v>
      </c>
      <c r="Y11" s="13">
        <f t="shared" si="15"/>
        <v>2</v>
      </c>
      <c r="Z11" s="32"/>
      <c r="AB11" s="22">
        <f t="shared" si="1"/>
        <v>0.125</v>
      </c>
      <c r="AC11" s="22">
        <f t="shared" si="2"/>
        <v>0</v>
      </c>
      <c r="AD11" s="22">
        <f t="shared" si="3"/>
        <v>0</v>
      </c>
      <c r="AE11" s="22">
        <f t="shared" si="4"/>
        <v>0</v>
      </c>
      <c r="AF11" s="22">
        <f t="shared" si="5"/>
        <v>0</v>
      </c>
      <c r="AG11" s="22">
        <f t="shared" si="6"/>
        <v>4.7619047619047616E-2</v>
      </c>
      <c r="AH11" s="32"/>
      <c r="AI11" s="24" t="s">
        <v>158</v>
      </c>
    </row>
    <row r="12" spans="1:35" x14ac:dyDescent="0.25">
      <c r="A12" s="18" t="s">
        <v>202</v>
      </c>
      <c r="B12" s="8">
        <f>COUNTIFS(tbl_data[1:T1C],A12,tbl_data[12. Consultation Group of],$B$3)</f>
        <v>0</v>
      </c>
      <c r="C12" s="9">
        <f>COUNTIFS(tbl_data[1:T1C],$A12,tbl_data[12. Consultation Group of],$C$3)</f>
        <v>0</v>
      </c>
      <c r="D12" s="9">
        <f>COUNTIFS(tbl_data[1:T1C],$A12,tbl_data[12. Consultation Group of],$D$3)</f>
        <v>0</v>
      </c>
      <c r="E12" s="9">
        <f>COUNTIFS(tbl_data[1:T1C],$A12,tbl_data[12. Consultation Group of],$E$3)</f>
        <v>0</v>
      </c>
      <c r="F12" s="9">
        <f>COUNTIFS(tbl_data[1:T1C],$A12,tbl_data[12. Consultation Group of],$F$3)</f>
        <v>0</v>
      </c>
      <c r="G12" s="13">
        <f t="shared" si="7"/>
        <v>0</v>
      </c>
      <c r="H12" s="8">
        <f>COUNTIFS(tbl_data[2:T1C],A12,tbl_data[12. Consultation Group of],$H$3)</f>
        <v>0</v>
      </c>
      <c r="I12" s="9">
        <f>COUNTIFS(tbl_data[2:T1C],$A12,tbl_data[12. Consultation Group of],$I$3)</f>
        <v>0</v>
      </c>
      <c r="J12" s="9">
        <f>COUNTIFS(tbl_data[2:T1C],$A12,tbl_data[12. Consultation Group of],$J$3)</f>
        <v>0</v>
      </c>
      <c r="K12" s="9">
        <f>COUNTIFS(tbl_data[2:T1C],$A12,tbl_data[12. Consultation Group of],$K$3)</f>
        <v>0</v>
      </c>
      <c r="L12" s="9">
        <f>COUNTIFS(tbl_data[2:T1C],$A12,tbl_data[12. Consultation Group of],$L$3)</f>
        <v>0</v>
      </c>
      <c r="M12" s="13">
        <f t="shared" si="8"/>
        <v>0</v>
      </c>
      <c r="N12" s="8">
        <f>COUNTIFS(tbl_data[3:T1C],$A12,tbl_data[12. Consultation Group of],$N$3)</f>
        <v>1</v>
      </c>
      <c r="O12" s="9">
        <f>COUNTIFS(tbl_data[3:T1C],$A12,tbl_data[12. Consultation Group of],$O$3)</f>
        <v>0</v>
      </c>
      <c r="P12" s="9">
        <f>COUNTIFS(tbl_data[3:T1C],$A12,tbl_data[12. Consultation Group of],$P$3)</f>
        <v>0</v>
      </c>
      <c r="Q12" s="9">
        <f>COUNTIFS(tbl_data[3:T1C],$A12,tbl_data[12. Consultation Group of],$Q$3)</f>
        <v>0</v>
      </c>
      <c r="R12" s="9">
        <f>COUNTIFS(tbl_data[3:T1C],$A12,tbl_data[12. Consultation Group of],$R$3)</f>
        <v>0</v>
      </c>
      <c r="S12" s="13">
        <f t="shared" si="9"/>
        <v>1</v>
      </c>
      <c r="T12" s="8">
        <f t="shared" si="10"/>
        <v>1</v>
      </c>
      <c r="U12" s="9">
        <f t="shared" si="11"/>
        <v>0</v>
      </c>
      <c r="V12" s="9">
        <f t="shared" si="12"/>
        <v>0</v>
      </c>
      <c r="W12" s="9">
        <f t="shared" si="13"/>
        <v>0</v>
      </c>
      <c r="X12" s="9">
        <f t="shared" si="14"/>
        <v>0</v>
      </c>
      <c r="Y12" s="13">
        <f t="shared" si="15"/>
        <v>1</v>
      </c>
      <c r="Z12" s="32"/>
      <c r="AB12" s="22">
        <f t="shared" si="1"/>
        <v>6.25E-2</v>
      </c>
      <c r="AC12" s="22">
        <f t="shared" si="2"/>
        <v>0</v>
      </c>
      <c r="AD12" s="22">
        <f t="shared" si="3"/>
        <v>0</v>
      </c>
      <c r="AE12" s="22">
        <f t="shared" si="4"/>
        <v>0</v>
      </c>
      <c r="AF12" s="22">
        <f t="shared" si="5"/>
        <v>0</v>
      </c>
      <c r="AG12" s="22">
        <f t="shared" si="6"/>
        <v>2.3809523809523808E-2</v>
      </c>
      <c r="AH12" s="32"/>
      <c r="AI12" s="24" t="s">
        <v>202</v>
      </c>
    </row>
    <row r="13" spans="1:35" x14ac:dyDescent="0.25">
      <c r="A13" s="18" t="s">
        <v>174</v>
      </c>
      <c r="B13" s="8">
        <f>COUNTIFS(tbl_data[1:T1C],A13,tbl_data[12. Consultation Group of],$B$3)</f>
        <v>0</v>
      </c>
      <c r="C13" s="9">
        <f>COUNTIFS(tbl_data[1:T1C],$A13,tbl_data[12. Consultation Group of],$C$3)</f>
        <v>3</v>
      </c>
      <c r="D13" s="9">
        <f>COUNTIFS(tbl_data[1:T1C],$A13,tbl_data[12. Consultation Group of],$D$3)</f>
        <v>2</v>
      </c>
      <c r="E13" s="9">
        <f>COUNTIFS(tbl_data[1:T1C],$A13,tbl_data[12. Consultation Group of],$E$3)</f>
        <v>3</v>
      </c>
      <c r="F13" s="9">
        <f>COUNTIFS(tbl_data[1:T1C],$A13,tbl_data[12. Consultation Group of],$F$3)</f>
        <v>0</v>
      </c>
      <c r="G13" s="13">
        <f t="shared" si="7"/>
        <v>8</v>
      </c>
      <c r="H13" s="8">
        <f>COUNTIFS(tbl_data[2:T1C],A13,tbl_data[12. Consultation Group of],$H$3)</f>
        <v>0</v>
      </c>
      <c r="I13" s="9">
        <f>COUNTIFS(tbl_data[2:T1C],$A13,tbl_data[12. Consultation Group of],$I$3)</f>
        <v>0</v>
      </c>
      <c r="J13" s="9">
        <f>COUNTIFS(tbl_data[2:T1C],$A13,tbl_data[12. Consultation Group of],$J$3)</f>
        <v>0</v>
      </c>
      <c r="K13" s="9">
        <f>COUNTIFS(tbl_data[2:T1C],$A13,tbl_data[12. Consultation Group of],$K$3)</f>
        <v>2</v>
      </c>
      <c r="L13" s="9">
        <f>COUNTIFS(tbl_data[2:T1C],$A13,tbl_data[12. Consultation Group of],$L$3)</f>
        <v>2</v>
      </c>
      <c r="M13" s="13">
        <f t="shared" si="8"/>
        <v>4</v>
      </c>
      <c r="N13" s="8">
        <f>COUNTIFS(tbl_data[3:T1C],$A13,tbl_data[12. Consultation Group of],$N$3)</f>
        <v>1</v>
      </c>
      <c r="O13" s="9">
        <f>COUNTIFS(tbl_data[3:T1C],$A13,tbl_data[12. Consultation Group of],$O$3)</f>
        <v>2</v>
      </c>
      <c r="P13" s="9">
        <f>COUNTIFS(tbl_data[3:T1C],$A13,tbl_data[12. Consultation Group of],$P$3)</f>
        <v>1</v>
      </c>
      <c r="Q13" s="9">
        <f>COUNTIFS(tbl_data[3:T1C],$A13,tbl_data[12. Consultation Group of],$Q$3)</f>
        <v>1</v>
      </c>
      <c r="R13" s="9">
        <f>COUNTIFS(tbl_data[3:T1C],$A13,tbl_data[12. Consultation Group of],$R$3)</f>
        <v>0</v>
      </c>
      <c r="S13" s="13">
        <f t="shared" si="9"/>
        <v>5</v>
      </c>
      <c r="T13" s="8">
        <f t="shared" si="10"/>
        <v>1</v>
      </c>
      <c r="U13" s="9">
        <f t="shared" si="11"/>
        <v>11</v>
      </c>
      <c r="V13" s="9">
        <f t="shared" si="12"/>
        <v>7</v>
      </c>
      <c r="W13" s="9">
        <f t="shared" si="13"/>
        <v>14</v>
      </c>
      <c r="X13" s="9">
        <f t="shared" si="14"/>
        <v>4</v>
      </c>
      <c r="Y13" s="13">
        <f t="shared" si="15"/>
        <v>37</v>
      </c>
      <c r="Z13" s="32"/>
      <c r="AB13" s="22">
        <f t="shared" si="1"/>
        <v>6.25E-2</v>
      </c>
      <c r="AC13" s="22">
        <f t="shared" si="2"/>
        <v>1</v>
      </c>
      <c r="AD13" s="22">
        <f t="shared" si="3"/>
        <v>1</v>
      </c>
      <c r="AE13" s="22">
        <f t="shared" si="4"/>
        <v>0.73684210526315785</v>
      </c>
      <c r="AF13" s="22">
        <f t="shared" si="5"/>
        <v>0.44444444444444442</v>
      </c>
      <c r="AG13" s="22">
        <f t="shared" si="6"/>
        <v>0.88095238095238093</v>
      </c>
      <c r="AH13" s="32"/>
      <c r="AI13" s="24" t="s">
        <v>174</v>
      </c>
    </row>
    <row r="14" spans="1:35" x14ac:dyDescent="0.25">
      <c r="A14" s="18" t="s">
        <v>167</v>
      </c>
      <c r="B14" s="8">
        <f>COUNTIFS(tbl_data[1:T1C],A14,tbl_data[12. Consultation Group of],$B$3)</f>
        <v>0</v>
      </c>
      <c r="C14" s="9">
        <f>COUNTIFS(tbl_data[1:T1C],$A14,tbl_data[12. Consultation Group of],$C$3)</f>
        <v>1</v>
      </c>
      <c r="D14" s="9">
        <f>COUNTIFS(tbl_data[1:T1C],$A14,tbl_data[12. Consultation Group of],$D$3)</f>
        <v>0</v>
      </c>
      <c r="E14" s="9">
        <f>COUNTIFS(tbl_data[1:T1C],$A14,tbl_data[12. Consultation Group of],$E$3)</f>
        <v>1</v>
      </c>
      <c r="F14" s="9">
        <f>COUNTIFS(tbl_data[1:T1C],$A14,tbl_data[12. Consultation Group of],$F$3)</f>
        <v>0</v>
      </c>
      <c r="G14" s="13">
        <f t="shared" si="7"/>
        <v>2</v>
      </c>
      <c r="H14" s="8">
        <f>COUNTIFS(tbl_data[2:T1C],A14,tbl_data[12. Consultation Group of],$H$3)</f>
        <v>2</v>
      </c>
      <c r="I14" s="9">
        <f>COUNTIFS(tbl_data[2:T1C],$A14,tbl_data[12. Consultation Group of],$I$3)</f>
        <v>0</v>
      </c>
      <c r="J14" s="9">
        <f>COUNTIFS(tbl_data[2:T1C],$A14,tbl_data[12. Consultation Group of],$J$3)</f>
        <v>2</v>
      </c>
      <c r="K14" s="9">
        <f>COUNTIFS(tbl_data[2:T1C],$A14,tbl_data[12. Consultation Group of],$K$3)</f>
        <v>0</v>
      </c>
      <c r="L14" s="9">
        <f>COUNTIFS(tbl_data[2:T1C],$A14,tbl_data[12. Consultation Group of],$L$3)</f>
        <v>1</v>
      </c>
      <c r="M14" s="13">
        <f t="shared" si="8"/>
        <v>5</v>
      </c>
      <c r="N14" s="8">
        <f>COUNTIFS(tbl_data[3:T1C],$A14,tbl_data[12. Consultation Group of],$N$3)</f>
        <v>1</v>
      </c>
      <c r="O14" s="9">
        <f>COUNTIFS(tbl_data[3:T1C],$A14,tbl_data[12. Consultation Group of],$O$3)</f>
        <v>1</v>
      </c>
      <c r="P14" s="9">
        <f>COUNTIFS(tbl_data[3:T1C],$A14,tbl_data[12. Consultation Group of],$P$3)</f>
        <v>0</v>
      </c>
      <c r="Q14" s="9">
        <f>COUNTIFS(tbl_data[3:T1C],$A14,tbl_data[12. Consultation Group of],$Q$3)</f>
        <v>1</v>
      </c>
      <c r="R14" s="9">
        <f>COUNTIFS(tbl_data[3:T1C],$A14,tbl_data[12. Consultation Group of],$R$3)</f>
        <v>0</v>
      </c>
      <c r="S14" s="13">
        <f t="shared" si="9"/>
        <v>3</v>
      </c>
      <c r="T14" s="8">
        <f t="shared" si="10"/>
        <v>5</v>
      </c>
      <c r="U14" s="9">
        <f t="shared" si="11"/>
        <v>4</v>
      </c>
      <c r="V14" s="9">
        <f t="shared" si="12"/>
        <v>4</v>
      </c>
      <c r="W14" s="9">
        <f t="shared" si="13"/>
        <v>4</v>
      </c>
      <c r="X14" s="9">
        <f t="shared" si="14"/>
        <v>2</v>
      </c>
      <c r="Y14" s="13">
        <f t="shared" si="15"/>
        <v>19</v>
      </c>
      <c r="Z14" s="32"/>
      <c r="AB14" s="22">
        <f t="shared" si="1"/>
        <v>0.3125</v>
      </c>
      <c r="AC14" s="22">
        <f t="shared" si="2"/>
        <v>0.36363636363636365</v>
      </c>
      <c r="AD14" s="22">
        <f t="shared" si="3"/>
        <v>0.5714285714285714</v>
      </c>
      <c r="AE14" s="22">
        <f t="shared" si="4"/>
        <v>0.21052631578947367</v>
      </c>
      <c r="AF14" s="22">
        <f t="shared" si="5"/>
        <v>0.22222222222222221</v>
      </c>
      <c r="AG14" s="22">
        <f t="shared" si="6"/>
        <v>0.45238095238095238</v>
      </c>
      <c r="AH14" s="32"/>
      <c r="AI14" s="24" t="s">
        <v>167</v>
      </c>
    </row>
    <row r="15" spans="1:35" x14ac:dyDescent="0.25">
      <c r="A15" s="18" t="s">
        <v>318</v>
      </c>
      <c r="B15" s="8">
        <f>COUNTIFS(tbl_data[1:T1C],A15,tbl_data[12. Consultation Group of],$B$3)</f>
        <v>1</v>
      </c>
      <c r="C15" s="9">
        <f>COUNTIFS(tbl_data[1:T1C],$A15,tbl_data[12. Consultation Group of],$C$3)</f>
        <v>0</v>
      </c>
      <c r="D15" s="9">
        <f>COUNTIFS(tbl_data[1:T1C],$A15,tbl_data[12. Consultation Group of],$D$3)</f>
        <v>0</v>
      </c>
      <c r="E15" s="9">
        <f>COUNTIFS(tbl_data[1:T1C],$A15,tbl_data[12. Consultation Group of],$E$3)</f>
        <v>1</v>
      </c>
      <c r="F15" s="9">
        <f>COUNTIFS(tbl_data[1:T1C],$A15,tbl_data[12. Consultation Group of],$F$3)</f>
        <v>0</v>
      </c>
      <c r="G15" s="13">
        <f t="shared" si="7"/>
        <v>2</v>
      </c>
      <c r="H15" s="8">
        <f>COUNTIFS(tbl_data[2:T1C],A15,tbl_data[12. Consultation Group of],$H$3)</f>
        <v>0</v>
      </c>
      <c r="I15" s="9">
        <f>COUNTIFS(tbl_data[2:T1C],$A15,tbl_data[12. Consultation Group of],$I$3)</f>
        <v>0</v>
      </c>
      <c r="J15" s="9">
        <f>COUNTIFS(tbl_data[2:T1C],$A15,tbl_data[12. Consultation Group of],$J$3)</f>
        <v>0</v>
      </c>
      <c r="K15" s="9">
        <f>COUNTIFS(tbl_data[2:T1C],$A15,tbl_data[12. Consultation Group of],$K$3)</f>
        <v>0</v>
      </c>
      <c r="L15" s="9">
        <f>COUNTIFS(tbl_data[2:T1C],$A15,tbl_data[12. Consultation Group of],$L$3)</f>
        <v>0</v>
      </c>
      <c r="M15" s="13">
        <f t="shared" si="8"/>
        <v>0</v>
      </c>
      <c r="N15" s="8">
        <f>COUNTIFS(tbl_data[3:T1C],$A15,tbl_data[12. Consultation Group of],$N$3)</f>
        <v>0</v>
      </c>
      <c r="O15" s="9">
        <f>COUNTIFS(tbl_data[3:T1C],$A15,tbl_data[12. Consultation Group of],$O$3)</f>
        <v>0</v>
      </c>
      <c r="P15" s="9">
        <f>COUNTIFS(tbl_data[3:T1C],$A15,tbl_data[12. Consultation Group of],$P$3)</f>
        <v>0</v>
      </c>
      <c r="Q15" s="9">
        <f>COUNTIFS(tbl_data[3:T1C],$A15,tbl_data[12. Consultation Group of],$Q$3)</f>
        <v>0</v>
      </c>
      <c r="R15" s="9">
        <f>COUNTIFS(tbl_data[3:T1C],$A15,tbl_data[12. Consultation Group of],$R$3)</f>
        <v>0</v>
      </c>
      <c r="S15" s="13">
        <f t="shared" si="9"/>
        <v>0</v>
      </c>
      <c r="T15" s="8">
        <f t="shared" si="10"/>
        <v>3</v>
      </c>
      <c r="U15" s="9">
        <f t="shared" si="11"/>
        <v>0</v>
      </c>
      <c r="V15" s="9">
        <f t="shared" si="12"/>
        <v>0</v>
      </c>
      <c r="W15" s="9">
        <f t="shared" si="13"/>
        <v>3</v>
      </c>
      <c r="X15" s="9">
        <f t="shared" si="14"/>
        <v>0</v>
      </c>
      <c r="Y15" s="13">
        <f t="shared" si="15"/>
        <v>6</v>
      </c>
      <c r="Z15" s="32"/>
      <c r="AB15" s="22">
        <f t="shared" si="1"/>
        <v>0.1875</v>
      </c>
      <c r="AC15" s="22">
        <f t="shared" si="2"/>
        <v>0</v>
      </c>
      <c r="AD15" s="22">
        <f t="shared" si="3"/>
        <v>0</v>
      </c>
      <c r="AE15" s="22">
        <f t="shared" si="4"/>
        <v>0.15789473684210525</v>
      </c>
      <c r="AF15" s="22">
        <f t="shared" si="5"/>
        <v>0</v>
      </c>
      <c r="AG15" s="22">
        <f t="shared" si="6"/>
        <v>0.14285714285714285</v>
      </c>
      <c r="AH15" s="32"/>
      <c r="AI15" s="24" t="s">
        <v>318</v>
      </c>
    </row>
    <row r="16" spans="1:35" x14ac:dyDescent="0.25">
      <c r="A16" s="18" t="s">
        <v>495</v>
      </c>
      <c r="B16" s="8">
        <f>COUNTIFS(tbl_data[1:T1C],A16,tbl_data[12. Consultation Group of],$B$3)</f>
        <v>0</v>
      </c>
      <c r="C16" s="9">
        <f>COUNTIFS(tbl_data[1:T1C],$A16,tbl_data[12. Consultation Group of],$C$3)</f>
        <v>0</v>
      </c>
      <c r="D16" s="9">
        <f>COUNTIFS(tbl_data[1:T1C],$A16,tbl_data[12. Consultation Group of],$D$3)</f>
        <v>0</v>
      </c>
      <c r="E16" s="9">
        <f>COUNTIFS(tbl_data[1:T1C],$A16,tbl_data[12. Consultation Group of],$E$3)</f>
        <v>0</v>
      </c>
      <c r="F16" s="9">
        <f>COUNTIFS(tbl_data[1:T1C],$A16,tbl_data[12. Consultation Group of],$F$3)</f>
        <v>0</v>
      </c>
      <c r="G16" s="13">
        <f t="shared" si="7"/>
        <v>0</v>
      </c>
      <c r="H16" s="8">
        <f>COUNTIFS(tbl_data[2:T1C],A16,tbl_data[12. Consultation Group of],$H$3)</f>
        <v>0</v>
      </c>
      <c r="I16" s="9">
        <f>COUNTIFS(tbl_data[2:T1C],$A16,tbl_data[12. Consultation Group of],$I$3)</f>
        <v>1</v>
      </c>
      <c r="J16" s="9">
        <f>COUNTIFS(tbl_data[2:T1C],$A16,tbl_data[12. Consultation Group of],$J$3)</f>
        <v>0</v>
      </c>
      <c r="K16" s="9">
        <f>COUNTIFS(tbl_data[2:T1C],$A16,tbl_data[12. Consultation Group of],$K$3)</f>
        <v>0</v>
      </c>
      <c r="L16" s="9">
        <f>COUNTIFS(tbl_data[2:T1C],$A16,tbl_data[12. Consultation Group of],$L$3)</f>
        <v>0</v>
      </c>
      <c r="M16" s="13">
        <f t="shared" si="8"/>
        <v>1</v>
      </c>
      <c r="N16" s="8">
        <f>COUNTIFS(tbl_data[3:T1C],$A16,tbl_data[12. Consultation Group of],$N$3)</f>
        <v>0</v>
      </c>
      <c r="O16" s="9">
        <f>COUNTIFS(tbl_data[3:T1C],$A16,tbl_data[12. Consultation Group of],$O$3)</f>
        <v>0</v>
      </c>
      <c r="P16" s="9">
        <f>COUNTIFS(tbl_data[3:T1C],$A16,tbl_data[12. Consultation Group of],$P$3)</f>
        <v>0</v>
      </c>
      <c r="Q16" s="9">
        <f>COUNTIFS(tbl_data[3:T1C],$A16,tbl_data[12. Consultation Group of],$Q$3)</f>
        <v>0</v>
      </c>
      <c r="R16" s="9">
        <f>COUNTIFS(tbl_data[3:T1C],$A16,tbl_data[12. Consultation Group of],$R$3)</f>
        <v>0</v>
      </c>
      <c r="S16" s="13">
        <f t="shared" si="9"/>
        <v>0</v>
      </c>
      <c r="T16" s="8">
        <f t="shared" si="10"/>
        <v>0</v>
      </c>
      <c r="U16" s="9">
        <f t="shared" si="11"/>
        <v>2</v>
      </c>
      <c r="V16" s="9">
        <f t="shared" si="12"/>
        <v>0</v>
      </c>
      <c r="W16" s="9">
        <f t="shared" si="13"/>
        <v>0</v>
      </c>
      <c r="X16" s="9">
        <f t="shared" si="14"/>
        <v>0</v>
      </c>
      <c r="Y16" s="13">
        <f t="shared" si="15"/>
        <v>2</v>
      </c>
      <c r="Z16" s="32"/>
      <c r="AB16" s="22">
        <f t="shared" si="1"/>
        <v>0</v>
      </c>
      <c r="AC16" s="22">
        <f t="shared" si="2"/>
        <v>0.18181818181818182</v>
      </c>
      <c r="AD16" s="22">
        <f t="shared" si="3"/>
        <v>0</v>
      </c>
      <c r="AE16" s="22">
        <f t="shared" si="4"/>
        <v>0</v>
      </c>
      <c r="AF16" s="22">
        <f t="shared" si="5"/>
        <v>0</v>
      </c>
      <c r="AG16" s="22">
        <f t="shared" si="6"/>
        <v>4.7619047619047616E-2</v>
      </c>
      <c r="AH16" s="32"/>
      <c r="AI16" s="24" t="s">
        <v>495</v>
      </c>
    </row>
    <row r="17" spans="1:35" x14ac:dyDescent="0.25">
      <c r="A17" s="18" t="s">
        <v>303</v>
      </c>
      <c r="B17" s="8">
        <f>COUNTIFS(tbl_data[1:T1C],A17,tbl_data[12. Consultation Group of],$B$3)</f>
        <v>0</v>
      </c>
      <c r="C17" s="9">
        <f>COUNTIFS(tbl_data[1:T1C],$A17,tbl_data[12. Consultation Group of],$C$3)</f>
        <v>0</v>
      </c>
      <c r="D17" s="9">
        <f>COUNTIFS(tbl_data[1:T1C],$A17,tbl_data[12. Consultation Group of],$D$3)</f>
        <v>0</v>
      </c>
      <c r="E17" s="9">
        <f>COUNTIFS(tbl_data[1:T1C],$A17,tbl_data[12. Consultation Group of],$E$3)</f>
        <v>0</v>
      </c>
      <c r="F17" s="9">
        <f>COUNTIFS(tbl_data[1:T1C],$A17,tbl_data[12. Consultation Group of],$F$3)</f>
        <v>0</v>
      </c>
      <c r="G17" s="13">
        <f t="shared" si="7"/>
        <v>0</v>
      </c>
      <c r="H17" s="8">
        <f>COUNTIFS(tbl_data[2:T1C],A17,tbl_data[12. Consultation Group of],$H$3)</f>
        <v>0</v>
      </c>
      <c r="I17" s="9">
        <f>COUNTIFS(tbl_data[2:T1C],$A17,tbl_data[12. Consultation Group of],$I$3)</f>
        <v>0</v>
      </c>
      <c r="J17" s="9">
        <f>COUNTIFS(tbl_data[2:T1C],$A17,tbl_data[12. Consultation Group of],$J$3)</f>
        <v>1</v>
      </c>
      <c r="K17" s="9">
        <f>COUNTIFS(tbl_data[2:T1C],$A17,tbl_data[12. Consultation Group of],$K$3)</f>
        <v>0</v>
      </c>
      <c r="L17" s="9">
        <f>COUNTIFS(tbl_data[2:T1C],$A17,tbl_data[12. Consultation Group of],$L$3)</f>
        <v>0</v>
      </c>
      <c r="M17" s="13">
        <f t="shared" si="8"/>
        <v>1</v>
      </c>
      <c r="N17" s="8">
        <f>COUNTIFS(tbl_data[3:T1C],$A17,tbl_data[12. Consultation Group of],$N$3)</f>
        <v>0</v>
      </c>
      <c r="O17" s="9">
        <f>COUNTIFS(tbl_data[3:T1C],$A17,tbl_data[12. Consultation Group of],$O$3)</f>
        <v>0</v>
      </c>
      <c r="P17" s="9">
        <f>COUNTIFS(tbl_data[3:T1C],$A17,tbl_data[12. Consultation Group of],$P$3)</f>
        <v>0</v>
      </c>
      <c r="Q17" s="9">
        <f>COUNTIFS(tbl_data[3:T1C],$A17,tbl_data[12. Consultation Group of],$Q$3)</f>
        <v>0</v>
      </c>
      <c r="R17" s="9">
        <f>COUNTIFS(tbl_data[3:T1C],$A17,tbl_data[12. Consultation Group of],$R$3)</f>
        <v>0</v>
      </c>
      <c r="S17" s="13">
        <f t="shared" si="9"/>
        <v>0</v>
      </c>
      <c r="T17" s="8">
        <f t="shared" si="10"/>
        <v>0</v>
      </c>
      <c r="U17" s="9">
        <f t="shared" si="11"/>
        <v>0</v>
      </c>
      <c r="V17" s="9">
        <f t="shared" si="12"/>
        <v>2</v>
      </c>
      <c r="W17" s="9">
        <f t="shared" si="13"/>
        <v>0</v>
      </c>
      <c r="X17" s="9">
        <f t="shared" si="14"/>
        <v>0</v>
      </c>
      <c r="Y17" s="13">
        <f t="shared" si="15"/>
        <v>2</v>
      </c>
      <c r="Z17" s="32"/>
      <c r="AB17" s="22">
        <f t="shared" si="1"/>
        <v>0</v>
      </c>
      <c r="AC17" s="22">
        <f t="shared" si="2"/>
        <v>0</v>
      </c>
      <c r="AD17" s="22">
        <f t="shared" si="3"/>
        <v>0.2857142857142857</v>
      </c>
      <c r="AE17" s="22">
        <f t="shared" si="4"/>
        <v>0</v>
      </c>
      <c r="AF17" s="22">
        <f t="shared" si="5"/>
        <v>0</v>
      </c>
      <c r="AG17" s="22">
        <f t="shared" si="6"/>
        <v>4.7619047619047616E-2</v>
      </c>
      <c r="AH17" s="32"/>
      <c r="AI17" s="24" t="s">
        <v>303</v>
      </c>
    </row>
    <row r="18" spans="1:35" x14ac:dyDescent="0.25">
      <c r="A18" s="18" t="s">
        <v>253</v>
      </c>
      <c r="B18" s="8">
        <f>COUNTIFS(tbl_data[1:T1C],A18,tbl_data[12. Consultation Group of],$B$3)</f>
        <v>0</v>
      </c>
      <c r="C18" s="9">
        <f>COUNTIFS(tbl_data[1:T1C],$A18,tbl_data[12. Consultation Group of],$C$3)</f>
        <v>0</v>
      </c>
      <c r="D18" s="9">
        <f>COUNTIFS(tbl_data[1:T1C],$A18,tbl_data[12. Consultation Group of],$D$3)</f>
        <v>0</v>
      </c>
      <c r="E18" s="9">
        <f>COUNTIFS(tbl_data[1:T1C],$A18,tbl_data[12. Consultation Group of],$E$3)</f>
        <v>1</v>
      </c>
      <c r="F18" s="9">
        <f>COUNTIFS(tbl_data[1:T1C],$A18,tbl_data[12. Consultation Group of],$F$3)</f>
        <v>0</v>
      </c>
      <c r="G18" s="13">
        <f>SUM(B18:F18)</f>
        <v>1</v>
      </c>
      <c r="H18" s="8">
        <f>COUNTIFS(tbl_data[2:T1C],A18,tbl_data[12. Consultation Group of],$H$3)</f>
        <v>0</v>
      </c>
      <c r="I18" s="9">
        <f>COUNTIFS(tbl_data[2:T1C],$A18,tbl_data[12. Consultation Group of],$I$3)</f>
        <v>1</v>
      </c>
      <c r="J18" s="9">
        <f>COUNTIFS(tbl_data[2:T1C],$A18,tbl_data[12. Consultation Group of],$J$3)</f>
        <v>1</v>
      </c>
      <c r="K18" s="9">
        <f>COUNTIFS(tbl_data[2:T1C],$A18,tbl_data[12. Consultation Group of],$K$3)</f>
        <v>0</v>
      </c>
      <c r="L18" s="9">
        <f>COUNTIFS(tbl_data[2:T1C],$A18,tbl_data[12. Consultation Group of],$L$3)</f>
        <v>0</v>
      </c>
      <c r="M18" s="13">
        <f t="shared" si="8"/>
        <v>2</v>
      </c>
      <c r="N18" s="8">
        <f>COUNTIFS(tbl_data[3:T1C],$A18,tbl_data[12. Consultation Group of],$N$3)</f>
        <v>0</v>
      </c>
      <c r="O18" s="9">
        <f>COUNTIFS(tbl_data[3:T1C],$A18,tbl_data[12. Consultation Group of],$O$3)</f>
        <v>0</v>
      </c>
      <c r="P18" s="9">
        <f>COUNTIFS(tbl_data[3:T1C],$A18,tbl_data[12. Consultation Group of],$P$3)</f>
        <v>0</v>
      </c>
      <c r="Q18" s="9">
        <f>COUNTIFS(tbl_data[3:T1C],$A18,tbl_data[12. Consultation Group of],$Q$3)</f>
        <v>0</v>
      </c>
      <c r="R18" s="9">
        <f>COUNTIFS(tbl_data[3:T1C],$A18,tbl_data[12. Consultation Group of],$R$3)</f>
        <v>0</v>
      </c>
      <c r="S18" s="13">
        <f t="shared" si="9"/>
        <v>0</v>
      </c>
      <c r="T18" s="8">
        <f t="shared" si="10"/>
        <v>0</v>
      </c>
      <c r="U18" s="9">
        <f t="shared" si="11"/>
        <v>2</v>
      </c>
      <c r="V18" s="9">
        <f t="shared" si="12"/>
        <v>2</v>
      </c>
      <c r="W18" s="9">
        <f t="shared" si="13"/>
        <v>3</v>
      </c>
      <c r="X18" s="9">
        <f t="shared" si="14"/>
        <v>0</v>
      </c>
      <c r="Y18" s="13">
        <f t="shared" si="15"/>
        <v>7</v>
      </c>
      <c r="Z18" s="32"/>
      <c r="AB18" s="22">
        <f t="shared" si="1"/>
        <v>0</v>
      </c>
      <c r="AC18" s="22">
        <f t="shared" si="2"/>
        <v>0.18181818181818182</v>
      </c>
      <c r="AD18" s="22">
        <f t="shared" si="3"/>
        <v>0.2857142857142857</v>
      </c>
      <c r="AE18" s="22">
        <f t="shared" si="4"/>
        <v>0.15789473684210525</v>
      </c>
      <c r="AF18" s="22">
        <f t="shared" si="5"/>
        <v>0</v>
      </c>
      <c r="AG18" s="22">
        <f t="shared" si="6"/>
        <v>0.16666666666666666</v>
      </c>
      <c r="AH18" s="32"/>
      <c r="AI18" s="24" t="s">
        <v>253</v>
      </c>
    </row>
    <row r="19" spans="1:35" x14ac:dyDescent="0.25">
      <c r="A19" s="18" t="s">
        <v>259</v>
      </c>
      <c r="B19" s="8">
        <f>COUNTIFS(tbl_data[1:T1C],A19,tbl_data[12. Consultation Group of],$B$3)</f>
        <v>0</v>
      </c>
      <c r="C19" s="9">
        <f>COUNTIFS(tbl_data[1:T1C],$A19,tbl_data[12. Consultation Group of],$C$3)</f>
        <v>0</v>
      </c>
      <c r="D19" s="9">
        <f>COUNTIFS(tbl_data[1:T1C],$A19,tbl_data[12. Consultation Group of],$D$3)</f>
        <v>0</v>
      </c>
      <c r="E19" s="9">
        <f>COUNTIFS(tbl_data[1:T1C],$A19,tbl_data[12. Consultation Group of],$E$3)</f>
        <v>0</v>
      </c>
      <c r="F19" s="9">
        <f>COUNTIFS(tbl_data[1:T1C],$A19,tbl_data[12. Consultation Group of],$F$3)</f>
        <v>0</v>
      </c>
      <c r="G19" s="13">
        <f t="shared" si="7"/>
        <v>0</v>
      </c>
      <c r="H19" s="8">
        <f>COUNTIFS(tbl_data[2:T1C],A19,tbl_data[12. Consultation Group of],$H$3)</f>
        <v>0</v>
      </c>
      <c r="I19" s="9">
        <f>COUNTIFS(tbl_data[2:T1C],$A19,tbl_data[12. Consultation Group of],$I$3)</f>
        <v>0</v>
      </c>
      <c r="J19" s="9">
        <f>COUNTIFS(tbl_data[2:T1C],$A19,tbl_data[12. Consultation Group of],$J$3)</f>
        <v>0</v>
      </c>
      <c r="K19" s="9">
        <f>COUNTIFS(tbl_data[2:T1C],$A19,tbl_data[12. Consultation Group of],$K$3)</f>
        <v>0</v>
      </c>
      <c r="L19" s="9">
        <f>COUNTIFS(tbl_data[2:T1C],$A19,tbl_data[12. Consultation Group of],$L$3)</f>
        <v>0</v>
      </c>
      <c r="M19" s="13">
        <f t="shared" si="8"/>
        <v>0</v>
      </c>
      <c r="N19" s="8">
        <f>COUNTIFS(tbl_data[3:T1C],$A19,tbl_data[12. Consultation Group of],$N$3)</f>
        <v>0</v>
      </c>
      <c r="O19" s="9">
        <f>COUNTIFS(tbl_data[3:T1C],$A19,tbl_data[12. Consultation Group of],$O$3)</f>
        <v>0</v>
      </c>
      <c r="P19" s="9">
        <f>COUNTIFS(tbl_data[3:T1C],$A19,tbl_data[12. Consultation Group of],$P$3)</f>
        <v>0</v>
      </c>
      <c r="Q19" s="9">
        <f>COUNTIFS(tbl_data[3:T1C],$A19,tbl_data[12. Consultation Group of],$Q$3)</f>
        <v>0</v>
      </c>
      <c r="R19" s="9">
        <f>COUNTIFS(tbl_data[3:T1C],$A19,tbl_data[12. Consultation Group of],$R$3)</f>
        <v>0</v>
      </c>
      <c r="S19" s="13">
        <f t="shared" si="9"/>
        <v>0</v>
      </c>
      <c r="T19" s="8">
        <f t="shared" si="10"/>
        <v>0</v>
      </c>
      <c r="U19" s="9">
        <f t="shared" si="11"/>
        <v>0</v>
      </c>
      <c r="V19" s="9">
        <f t="shared" si="12"/>
        <v>0</v>
      </c>
      <c r="W19" s="9">
        <f t="shared" si="13"/>
        <v>0</v>
      </c>
      <c r="X19" s="9">
        <f t="shared" si="14"/>
        <v>0</v>
      </c>
      <c r="Y19" s="13">
        <f t="shared" si="15"/>
        <v>0</v>
      </c>
      <c r="Z19" s="32"/>
      <c r="AB19" s="22">
        <f t="shared" si="1"/>
        <v>0</v>
      </c>
      <c r="AC19" s="22">
        <f t="shared" si="2"/>
        <v>0</v>
      </c>
      <c r="AD19" s="22">
        <f t="shared" si="3"/>
        <v>0</v>
      </c>
      <c r="AE19" s="22">
        <f t="shared" si="4"/>
        <v>0</v>
      </c>
      <c r="AF19" s="22">
        <f t="shared" si="5"/>
        <v>0</v>
      </c>
      <c r="AG19" s="22">
        <f t="shared" si="6"/>
        <v>0</v>
      </c>
      <c r="AH19" s="32"/>
      <c r="AI19" s="24" t="s">
        <v>259</v>
      </c>
    </row>
    <row r="20" spans="1:35" x14ac:dyDescent="0.25">
      <c r="A20" s="18" t="s">
        <v>254</v>
      </c>
      <c r="B20" s="8">
        <f>COUNTIFS(tbl_data[1:T1C],A20,tbl_data[12. Consultation Group of],$B$3)</f>
        <v>0</v>
      </c>
      <c r="C20" s="9">
        <f>COUNTIFS(tbl_data[1:T1C],$A20,tbl_data[12. Consultation Group of],$C$3)</f>
        <v>0</v>
      </c>
      <c r="D20" s="9">
        <f>COUNTIFS(tbl_data[1:T1C],$A20,tbl_data[12. Consultation Group of],$D$3)</f>
        <v>0</v>
      </c>
      <c r="E20" s="9">
        <f>COUNTIFS(tbl_data[1:T1C],$A20,tbl_data[12. Consultation Group of],$E$3)</f>
        <v>0</v>
      </c>
      <c r="F20" s="9">
        <f>COUNTIFS(tbl_data[1:T1C],$A20,tbl_data[12. Consultation Group of],$F$3)</f>
        <v>0</v>
      </c>
      <c r="G20" s="13">
        <f t="shared" si="7"/>
        <v>0</v>
      </c>
      <c r="H20" s="8">
        <f>COUNTIFS(tbl_data[2:T1C],A20,tbl_data[12. Consultation Group of],$H$3)</f>
        <v>0</v>
      </c>
      <c r="I20" s="9">
        <f>COUNTIFS(tbl_data[2:T1C],$A20,tbl_data[12. Consultation Group of],$I$3)</f>
        <v>0</v>
      </c>
      <c r="J20" s="9">
        <f>COUNTIFS(tbl_data[2:T1C],$A20,tbl_data[12. Consultation Group of],$J$3)</f>
        <v>0</v>
      </c>
      <c r="K20" s="9">
        <f>COUNTIFS(tbl_data[2:T1C],$A20,tbl_data[12. Consultation Group of],$K$3)</f>
        <v>0</v>
      </c>
      <c r="L20" s="9">
        <f>COUNTIFS(tbl_data[2:T1C],$A20,tbl_data[12. Consultation Group of],$L$3)</f>
        <v>0</v>
      </c>
      <c r="M20" s="13">
        <f t="shared" si="8"/>
        <v>0</v>
      </c>
      <c r="N20" s="8">
        <f>COUNTIFS(tbl_data[3:T1C],$A20,tbl_data[12. Consultation Group of],$N$3)</f>
        <v>0</v>
      </c>
      <c r="O20" s="9">
        <f>COUNTIFS(tbl_data[3:T1C],$A20,tbl_data[12. Consultation Group of],$O$3)</f>
        <v>1</v>
      </c>
      <c r="P20" s="9">
        <f>COUNTIFS(tbl_data[3:T1C],$A20,tbl_data[12. Consultation Group of],$P$3)</f>
        <v>1</v>
      </c>
      <c r="Q20" s="9">
        <f>COUNTIFS(tbl_data[3:T1C],$A20,tbl_data[12. Consultation Group of],$Q$3)</f>
        <v>0</v>
      </c>
      <c r="R20" s="9">
        <f>COUNTIFS(tbl_data[3:T1C],$A20,tbl_data[12. Consultation Group of],$R$3)</f>
        <v>0</v>
      </c>
      <c r="S20" s="13">
        <f t="shared" si="9"/>
        <v>2</v>
      </c>
      <c r="T20" s="8">
        <f t="shared" si="10"/>
        <v>0</v>
      </c>
      <c r="U20" s="9">
        <f t="shared" si="11"/>
        <v>1</v>
      </c>
      <c r="V20" s="9">
        <f t="shared" si="12"/>
        <v>1</v>
      </c>
      <c r="W20" s="9">
        <f t="shared" si="13"/>
        <v>0</v>
      </c>
      <c r="X20" s="9">
        <f t="shared" si="14"/>
        <v>0</v>
      </c>
      <c r="Y20" s="13">
        <f t="shared" si="15"/>
        <v>2</v>
      </c>
      <c r="Z20" s="32"/>
      <c r="AB20" s="22">
        <f t="shared" si="1"/>
        <v>0</v>
      </c>
      <c r="AC20" s="22">
        <f t="shared" si="2"/>
        <v>9.0909090909090912E-2</v>
      </c>
      <c r="AD20" s="22">
        <f t="shared" si="3"/>
        <v>0.14285714285714285</v>
      </c>
      <c r="AE20" s="22">
        <f t="shared" si="4"/>
        <v>0</v>
      </c>
      <c r="AF20" s="22">
        <f t="shared" si="5"/>
        <v>0</v>
      </c>
      <c r="AG20" s="22">
        <f t="shared" si="6"/>
        <v>4.7619047619047616E-2</v>
      </c>
      <c r="AH20" s="32"/>
      <c r="AI20" s="24" t="s">
        <v>254</v>
      </c>
    </row>
    <row r="21" spans="1:35" x14ac:dyDescent="0.25">
      <c r="A21" s="18" t="s">
        <v>234</v>
      </c>
      <c r="B21" s="8">
        <f>COUNTIFS(tbl_data[1:T1C],A21,tbl_data[12. Consultation Group of],$B$3)</f>
        <v>0</v>
      </c>
      <c r="C21" s="9">
        <f>COUNTIFS(tbl_data[1:T1C],$A21,tbl_data[12. Consultation Group of],$C$3)</f>
        <v>0</v>
      </c>
      <c r="D21" s="9">
        <f>COUNTIFS(tbl_data[1:T1C],$A21,tbl_data[12. Consultation Group of],$D$3)</f>
        <v>0</v>
      </c>
      <c r="E21" s="9">
        <f>COUNTIFS(tbl_data[1:T1C],$A21,tbl_data[12. Consultation Group of],$E$3)</f>
        <v>0</v>
      </c>
      <c r="F21" s="9">
        <f>COUNTIFS(tbl_data[1:T1C],$A21,tbl_data[12. Consultation Group of],$F$3)</f>
        <v>0</v>
      </c>
      <c r="G21" s="13">
        <f t="shared" si="7"/>
        <v>0</v>
      </c>
      <c r="H21" s="8">
        <f>COUNTIFS(tbl_data[2:T1C],A21,tbl_data[12. Consultation Group of],$H$3)</f>
        <v>0</v>
      </c>
      <c r="I21" s="9">
        <f>COUNTIFS(tbl_data[2:T1C],$A21,tbl_data[12. Consultation Group of],$I$3)</f>
        <v>1</v>
      </c>
      <c r="J21" s="9">
        <f>COUNTIFS(tbl_data[2:T1C],$A21,tbl_data[12. Consultation Group of],$J$3)</f>
        <v>0</v>
      </c>
      <c r="K21" s="9">
        <f>COUNTIFS(tbl_data[2:T1C],$A21,tbl_data[12. Consultation Group of],$K$3)</f>
        <v>1</v>
      </c>
      <c r="L21" s="9">
        <f>COUNTIFS(tbl_data[2:T1C],$A21,tbl_data[12. Consultation Group of],$L$3)</f>
        <v>0</v>
      </c>
      <c r="M21" s="13">
        <f t="shared" si="8"/>
        <v>2</v>
      </c>
      <c r="N21" s="8">
        <f>COUNTIFS(tbl_data[3:T1C],$A21,tbl_data[12. Consultation Group of],$N$3)</f>
        <v>0</v>
      </c>
      <c r="O21" s="9">
        <f>COUNTIFS(tbl_data[3:T1C],$A21,tbl_data[12. Consultation Group of],$O$3)</f>
        <v>0</v>
      </c>
      <c r="P21" s="9">
        <f>COUNTIFS(tbl_data[3:T1C],$A21,tbl_data[12. Consultation Group of],$P$3)</f>
        <v>0</v>
      </c>
      <c r="Q21" s="9">
        <f>COUNTIFS(tbl_data[3:T1C],$A21,tbl_data[12. Consultation Group of],$Q$3)</f>
        <v>0</v>
      </c>
      <c r="R21" s="9">
        <f>COUNTIFS(tbl_data[3:T1C],$A21,tbl_data[12. Consultation Group of],$R$3)</f>
        <v>0</v>
      </c>
      <c r="S21" s="13">
        <f t="shared" si="9"/>
        <v>0</v>
      </c>
      <c r="T21" s="8">
        <f t="shared" si="10"/>
        <v>0</v>
      </c>
      <c r="U21" s="9">
        <f t="shared" si="11"/>
        <v>2</v>
      </c>
      <c r="V21" s="9">
        <f t="shared" si="12"/>
        <v>0</v>
      </c>
      <c r="W21" s="9">
        <f t="shared" si="13"/>
        <v>2</v>
      </c>
      <c r="X21" s="9">
        <f t="shared" si="14"/>
        <v>0</v>
      </c>
      <c r="Y21" s="13">
        <f t="shared" si="15"/>
        <v>4</v>
      </c>
      <c r="Z21" s="32"/>
      <c r="AB21" s="22">
        <f t="shared" si="1"/>
        <v>0</v>
      </c>
      <c r="AC21" s="22">
        <f t="shared" si="2"/>
        <v>0.18181818181818182</v>
      </c>
      <c r="AD21" s="22">
        <f t="shared" si="3"/>
        <v>0</v>
      </c>
      <c r="AE21" s="22">
        <f t="shared" si="4"/>
        <v>0.10526315789473684</v>
      </c>
      <c r="AF21" s="22">
        <f t="shared" si="5"/>
        <v>0</v>
      </c>
      <c r="AG21" s="22">
        <f t="shared" si="6"/>
        <v>9.5238095238095233E-2</v>
      </c>
      <c r="AH21" s="32"/>
      <c r="AI21" s="24" t="s">
        <v>234</v>
      </c>
    </row>
    <row r="22" spans="1:35" x14ac:dyDescent="0.25">
      <c r="A22" s="18" t="s">
        <v>307</v>
      </c>
      <c r="B22" s="8">
        <f>COUNTIFS(tbl_data[1:T1C],A22,tbl_data[12. Consultation Group of],$B$3)</f>
        <v>0</v>
      </c>
      <c r="C22" s="9">
        <f>COUNTIFS(tbl_data[1:T1C],$A22,tbl_data[12. Consultation Group of],$C$3)</f>
        <v>0</v>
      </c>
      <c r="D22" s="9">
        <f>COUNTIFS(tbl_data[1:T1C],$A22,tbl_data[12. Consultation Group of],$D$3)</f>
        <v>0</v>
      </c>
      <c r="E22" s="9">
        <f>COUNTIFS(tbl_data[1:T1C],$A22,tbl_data[12. Consultation Group of],$E$3)</f>
        <v>0</v>
      </c>
      <c r="F22" s="9">
        <f>COUNTIFS(tbl_data[1:T1C],$A22,tbl_data[12. Consultation Group of],$F$3)</f>
        <v>0</v>
      </c>
      <c r="G22" s="13">
        <f t="shared" si="7"/>
        <v>0</v>
      </c>
      <c r="H22" s="8">
        <f>COUNTIFS(tbl_data[2:T1C],A22,tbl_data[12. Consultation Group of],$H$3)</f>
        <v>0</v>
      </c>
      <c r="I22" s="9">
        <f>COUNTIFS(tbl_data[2:T1C],$A22,tbl_data[12. Consultation Group of],$I$3)</f>
        <v>0</v>
      </c>
      <c r="J22" s="9">
        <f>COUNTIFS(tbl_data[2:T1C],$A22,tbl_data[12. Consultation Group of],$J$3)</f>
        <v>0</v>
      </c>
      <c r="K22" s="9">
        <f>COUNTIFS(tbl_data[2:T1C],$A22,tbl_data[12. Consultation Group of],$K$3)</f>
        <v>0</v>
      </c>
      <c r="L22" s="9">
        <f>COUNTIFS(tbl_data[2:T1C],$A22,tbl_data[12. Consultation Group of],$L$3)</f>
        <v>0</v>
      </c>
      <c r="M22" s="13">
        <f t="shared" si="8"/>
        <v>0</v>
      </c>
      <c r="N22" s="8">
        <f>COUNTIFS(tbl_data[3:T1C],$A22,tbl_data[12. Consultation Group of],$N$3)</f>
        <v>0</v>
      </c>
      <c r="O22" s="9">
        <f>COUNTIFS(tbl_data[3:T1C],$A22,tbl_data[12. Consultation Group of],$O$3)</f>
        <v>0</v>
      </c>
      <c r="P22" s="9">
        <f>COUNTIFS(tbl_data[3:T1C],$A22,tbl_data[12. Consultation Group of],$P$3)</f>
        <v>0</v>
      </c>
      <c r="Q22" s="9">
        <f>COUNTIFS(tbl_data[3:T1C],$A22,tbl_data[12. Consultation Group of],$Q$3)</f>
        <v>0</v>
      </c>
      <c r="R22" s="9">
        <f>COUNTIFS(tbl_data[3:T1C],$A22,tbl_data[12. Consultation Group of],$R$3)</f>
        <v>0</v>
      </c>
      <c r="S22" s="13">
        <f t="shared" si="9"/>
        <v>0</v>
      </c>
      <c r="T22" s="8">
        <f t="shared" si="10"/>
        <v>0</v>
      </c>
      <c r="U22" s="9">
        <f t="shared" si="11"/>
        <v>0</v>
      </c>
      <c r="V22" s="9">
        <f t="shared" si="12"/>
        <v>0</v>
      </c>
      <c r="W22" s="9">
        <f t="shared" si="13"/>
        <v>0</v>
      </c>
      <c r="X22" s="9">
        <f t="shared" si="14"/>
        <v>0</v>
      </c>
      <c r="Y22" s="13">
        <f t="shared" si="15"/>
        <v>0</v>
      </c>
      <c r="Z22" s="32"/>
      <c r="AB22" s="22">
        <f t="shared" si="1"/>
        <v>0</v>
      </c>
      <c r="AC22" s="22">
        <f t="shared" si="2"/>
        <v>0</v>
      </c>
      <c r="AD22" s="22">
        <f t="shared" si="3"/>
        <v>0</v>
      </c>
      <c r="AE22" s="22">
        <f t="shared" si="4"/>
        <v>0</v>
      </c>
      <c r="AF22" s="22">
        <f t="shared" si="5"/>
        <v>0</v>
      </c>
      <c r="AG22" s="22">
        <f t="shared" si="6"/>
        <v>0</v>
      </c>
      <c r="AH22" s="32"/>
      <c r="AI22" s="24" t="s">
        <v>307</v>
      </c>
    </row>
    <row r="23" spans="1:35" x14ac:dyDescent="0.25">
      <c r="A23" s="18" t="s">
        <v>203</v>
      </c>
      <c r="B23" s="8">
        <f>COUNTIFS(tbl_data[1:T1C],A23,tbl_data[12. Consultation Group of],$B$3)</f>
        <v>0</v>
      </c>
      <c r="C23" s="9">
        <f>COUNTIFS(tbl_data[1:T1C],$A23,tbl_data[12. Consultation Group of],$C$3)</f>
        <v>0</v>
      </c>
      <c r="D23" s="9">
        <f>COUNTIFS(tbl_data[1:T1C],$A23,tbl_data[12. Consultation Group of],$D$3)</f>
        <v>0</v>
      </c>
      <c r="E23" s="9">
        <f>COUNTIFS(tbl_data[1:T1C],$A23,tbl_data[12. Consultation Group of],$E$3)</f>
        <v>0</v>
      </c>
      <c r="F23" s="9">
        <f>COUNTIFS(tbl_data[1:T1C],$A23,tbl_data[12. Consultation Group of],$F$3)</f>
        <v>0</v>
      </c>
      <c r="G23" s="13">
        <f t="shared" si="7"/>
        <v>0</v>
      </c>
      <c r="H23" s="8">
        <f>COUNTIFS(tbl_data[2:T1C],A23,tbl_data[12. Consultation Group of],$H$3)</f>
        <v>0</v>
      </c>
      <c r="I23" s="9">
        <f>COUNTIFS(tbl_data[2:T1C],$A23,tbl_data[12. Consultation Group of],$I$3)</f>
        <v>0</v>
      </c>
      <c r="J23" s="9">
        <f>COUNTIFS(tbl_data[2:T1C],$A23,tbl_data[12. Consultation Group of],$J$3)</f>
        <v>0</v>
      </c>
      <c r="K23" s="9">
        <f>COUNTIFS(tbl_data[2:T1C],$A23,tbl_data[12. Consultation Group of],$K$3)</f>
        <v>0</v>
      </c>
      <c r="L23" s="9">
        <f>COUNTIFS(tbl_data[2:T1C],$A23,tbl_data[12. Consultation Group of],$L$3)</f>
        <v>0</v>
      </c>
      <c r="M23" s="13">
        <f t="shared" si="8"/>
        <v>0</v>
      </c>
      <c r="N23" s="8">
        <f>COUNTIFS(tbl_data[3:T1C],$A23,tbl_data[12. Consultation Group of],$N$3)</f>
        <v>0</v>
      </c>
      <c r="O23" s="9">
        <f>COUNTIFS(tbl_data[3:T1C],$A23,tbl_data[12. Consultation Group of],$O$3)</f>
        <v>0</v>
      </c>
      <c r="P23" s="9">
        <f>COUNTIFS(tbl_data[3:T1C],$A23,tbl_data[12. Consultation Group of],$P$3)</f>
        <v>0</v>
      </c>
      <c r="Q23" s="9">
        <f>COUNTIFS(tbl_data[3:T1C],$A23,tbl_data[12. Consultation Group of],$Q$3)</f>
        <v>0</v>
      </c>
      <c r="R23" s="9">
        <f>COUNTIFS(tbl_data[3:T1C],$A23,tbl_data[12. Consultation Group of],$R$3)</f>
        <v>0</v>
      </c>
      <c r="S23" s="13">
        <f t="shared" si="9"/>
        <v>0</v>
      </c>
      <c r="T23" s="8">
        <f t="shared" si="10"/>
        <v>0</v>
      </c>
      <c r="U23" s="9">
        <f t="shared" si="11"/>
        <v>0</v>
      </c>
      <c r="V23" s="9">
        <f t="shared" si="12"/>
        <v>0</v>
      </c>
      <c r="W23" s="9">
        <f t="shared" si="13"/>
        <v>0</v>
      </c>
      <c r="X23" s="9">
        <f t="shared" si="14"/>
        <v>0</v>
      </c>
      <c r="Y23" s="13">
        <f t="shared" si="15"/>
        <v>0</v>
      </c>
      <c r="Z23" s="32"/>
      <c r="AB23" s="22">
        <f t="shared" si="1"/>
        <v>0</v>
      </c>
      <c r="AC23" s="22">
        <f t="shared" si="2"/>
        <v>0</v>
      </c>
      <c r="AD23" s="22">
        <f t="shared" si="3"/>
        <v>0</v>
      </c>
      <c r="AE23" s="22">
        <f t="shared" si="4"/>
        <v>0</v>
      </c>
      <c r="AF23" s="22">
        <f t="shared" si="5"/>
        <v>0</v>
      </c>
      <c r="AG23" s="22">
        <f t="shared" si="6"/>
        <v>0</v>
      </c>
      <c r="AH23" s="32"/>
      <c r="AI23" s="24" t="s">
        <v>203</v>
      </c>
    </row>
    <row r="24" spans="1:35" x14ac:dyDescent="0.25">
      <c r="A24" s="18" t="s">
        <v>352</v>
      </c>
      <c r="B24" s="8">
        <f>COUNTIFS(tbl_data[1:T1C],A24,tbl_data[12. Consultation Group of],$B$3)</f>
        <v>2</v>
      </c>
      <c r="C24" s="9">
        <f>COUNTIFS(tbl_data[1:T1C],$A24,tbl_data[12. Consultation Group of],$C$3)</f>
        <v>2</v>
      </c>
      <c r="D24" s="9">
        <f>COUNTIFS(tbl_data[1:T1C],$A24,tbl_data[12. Consultation Group of],$D$3)</f>
        <v>0</v>
      </c>
      <c r="E24" s="9">
        <f>COUNTIFS(tbl_data[1:T1C],$A24,tbl_data[12. Consultation Group of],$E$3)</f>
        <v>0</v>
      </c>
      <c r="F24" s="9">
        <f>COUNTIFS(tbl_data[1:T1C],$A24,tbl_data[12. Consultation Group of],$F$3)</f>
        <v>0</v>
      </c>
      <c r="G24" s="13">
        <f t="shared" si="7"/>
        <v>4</v>
      </c>
      <c r="H24" s="8">
        <f>COUNTIFS(tbl_data[2:T1C],A24,tbl_data[12. Consultation Group of],$H$3)</f>
        <v>1</v>
      </c>
      <c r="I24" s="9">
        <f>COUNTIFS(tbl_data[2:T1C],$A24,tbl_data[12. Consultation Group of],$I$3)</f>
        <v>0</v>
      </c>
      <c r="J24" s="9">
        <f>COUNTIFS(tbl_data[2:T1C],$A24,tbl_data[12. Consultation Group of],$J$3)</f>
        <v>0</v>
      </c>
      <c r="K24" s="9">
        <f>COUNTIFS(tbl_data[2:T1C],$A24,tbl_data[12. Consultation Group of],$K$3)</f>
        <v>3</v>
      </c>
      <c r="L24" s="9">
        <f>COUNTIFS(tbl_data[2:T1C],$A24,tbl_data[12. Consultation Group of],$L$3)</f>
        <v>0</v>
      </c>
      <c r="M24" s="13">
        <f t="shared" si="8"/>
        <v>4</v>
      </c>
      <c r="N24" s="8">
        <f>COUNTIFS(tbl_data[3:T1C],$A24,tbl_data[12. Consultation Group of],$N$3)</f>
        <v>2</v>
      </c>
      <c r="O24" s="9">
        <f>COUNTIFS(tbl_data[3:T1C],$A24,tbl_data[12. Consultation Group of],$O$3)</f>
        <v>0</v>
      </c>
      <c r="P24" s="9">
        <f>COUNTIFS(tbl_data[3:T1C],$A24,tbl_data[12. Consultation Group of],$P$3)</f>
        <v>0</v>
      </c>
      <c r="Q24" s="9">
        <f>COUNTIFS(tbl_data[3:T1C],$A24,tbl_data[12. Consultation Group of],$Q$3)</f>
        <v>1</v>
      </c>
      <c r="R24" s="9">
        <f>COUNTIFS(tbl_data[3:T1C],$A24,tbl_data[12. Consultation Group of],$R$3)</f>
        <v>0</v>
      </c>
      <c r="S24" s="13">
        <f t="shared" si="9"/>
        <v>3</v>
      </c>
      <c r="T24" s="8">
        <f t="shared" si="10"/>
        <v>10</v>
      </c>
      <c r="U24" s="9">
        <f t="shared" si="11"/>
        <v>6</v>
      </c>
      <c r="V24" s="9">
        <f t="shared" si="12"/>
        <v>0</v>
      </c>
      <c r="W24" s="9">
        <f t="shared" si="13"/>
        <v>7</v>
      </c>
      <c r="X24" s="9">
        <f t="shared" si="14"/>
        <v>0</v>
      </c>
      <c r="Y24" s="13">
        <f t="shared" si="15"/>
        <v>23</v>
      </c>
      <c r="Z24" s="32"/>
      <c r="AB24" s="22">
        <f t="shared" si="1"/>
        <v>0.625</v>
      </c>
      <c r="AC24" s="22">
        <f t="shared" si="2"/>
        <v>0.54545454545454541</v>
      </c>
      <c r="AD24" s="22">
        <f t="shared" si="3"/>
        <v>0</v>
      </c>
      <c r="AE24" s="22">
        <f t="shared" si="4"/>
        <v>0.36842105263157893</v>
      </c>
      <c r="AF24" s="22">
        <f t="shared" si="5"/>
        <v>0</v>
      </c>
      <c r="AG24" s="22">
        <f t="shared" si="6"/>
        <v>0.54761904761904767</v>
      </c>
      <c r="AH24" s="32"/>
      <c r="AI24" s="24" t="s">
        <v>352</v>
      </c>
    </row>
    <row r="25" spans="1:35" x14ac:dyDescent="0.25">
      <c r="A25" s="18" t="s">
        <v>197</v>
      </c>
      <c r="B25" s="8">
        <f>COUNTIFS(tbl_data[1:T1C],A25,tbl_data[12. Consultation Group of],$B$3)</f>
        <v>0</v>
      </c>
      <c r="C25" s="9">
        <f>COUNTIFS(tbl_data[1:T1C],$A25,tbl_data[12. Consultation Group of],$C$3)</f>
        <v>0</v>
      </c>
      <c r="D25" s="9">
        <f>COUNTIFS(tbl_data[1:T1C],$A25,tbl_data[12. Consultation Group of],$D$3)</f>
        <v>0</v>
      </c>
      <c r="E25" s="9">
        <f>COUNTIFS(tbl_data[1:T1C],$A25,tbl_data[12. Consultation Group of],$E$3)</f>
        <v>0</v>
      </c>
      <c r="F25" s="9">
        <f>COUNTIFS(tbl_data[1:T1C],$A25,tbl_data[12. Consultation Group of],$F$3)</f>
        <v>0</v>
      </c>
      <c r="G25" s="13">
        <f t="shared" si="7"/>
        <v>0</v>
      </c>
      <c r="H25" s="8">
        <f>COUNTIFS(tbl_data[2:T1C],A25,tbl_data[12. Consultation Group of],$H$3)</f>
        <v>1</v>
      </c>
      <c r="I25" s="9">
        <f>COUNTIFS(tbl_data[2:T1C],$A25,tbl_data[12. Consultation Group of],$I$3)</f>
        <v>1</v>
      </c>
      <c r="J25" s="9">
        <f>COUNTIFS(tbl_data[2:T1C],$A25,tbl_data[12. Consultation Group of],$J$3)</f>
        <v>0</v>
      </c>
      <c r="K25" s="9">
        <f>COUNTIFS(tbl_data[2:T1C],$A25,tbl_data[12. Consultation Group of],$K$3)</f>
        <v>0</v>
      </c>
      <c r="L25" s="9">
        <f>COUNTIFS(tbl_data[2:T1C],$A25,tbl_data[12. Consultation Group of],$L$3)</f>
        <v>0</v>
      </c>
      <c r="M25" s="13">
        <f t="shared" si="8"/>
        <v>2</v>
      </c>
      <c r="N25" s="8">
        <f>COUNTIFS(tbl_data[3:T1C],$A25,tbl_data[12. Consultation Group of],$N$3)</f>
        <v>2</v>
      </c>
      <c r="O25" s="9">
        <f>COUNTIFS(tbl_data[3:T1C],$A25,tbl_data[12. Consultation Group of],$O$3)</f>
        <v>1</v>
      </c>
      <c r="P25" s="9">
        <f>COUNTIFS(tbl_data[3:T1C],$A25,tbl_data[12. Consultation Group of],$P$3)</f>
        <v>1</v>
      </c>
      <c r="Q25" s="9">
        <f>COUNTIFS(tbl_data[3:T1C],$A25,tbl_data[12. Consultation Group of],$Q$3)</f>
        <v>0</v>
      </c>
      <c r="R25" s="9">
        <f>COUNTIFS(tbl_data[3:T1C],$A25,tbl_data[12. Consultation Group of],$R$3)</f>
        <v>0</v>
      </c>
      <c r="S25" s="13">
        <f t="shared" si="9"/>
        <v>4</v>
      </c>
      <c r="T25" s="8">
        <f t="shared" si="10"/>
        <v>4</v>
      </c>
      <c r="U25" s="9">
        <f t="shared" si="11"/>
        <v>3</v>
      </c>
      <c r="V25" s="9">
        <f t="shared" si="12"/>
        <v>1</v>
      </c>
      <c r="W25" s="9">
        <f t="shared" si="13"/>
        <v>0</v>
      </c>
      <c r="X25" s="9">
        <f t="shared" si="14"/>
        <v>0</v>
      </c>
      <c r="Y25" s="13">
        <f t="shared" si="15"/>
        <v>8</v>
      </c>
      <c r="Z25" s="32"/>
      <c r="AB25" s="22">
        <f t="shared" si="1"/>
        <v>0.25</v>
      </c>
      <c r="AC25" s="22">
        <f t="shared" si="2"/>
        <v>0.27272727272727271</v>
      </c>
      <c r="AD25" s="22">
        <f t="shared" si="3"/>
        <v>0.14285714285714285</v>
      </c>
      <c r="AE25" s="22">
        <f t="shared" si="4"/>
        <v>0</v>
      </c>
      <c r="AF25" s="22">
        <f t="shared" si="5"/>
        <v>0</v>
      </c>
      <c r="AG25" s="22">
        <f t="shared" si="6"/>
        <v>0.19047619047619047</v>
      </c>
      <c r="AH25" s="32"/>
      <c r="AI25" s="24" t="s">
        <v>197</v>
      </c>
    </row>
    <row r="26" spans="1:35" x14ac:dyDescent="0.25">
      <c r="A26" s="18" t="s">
        <v>498</v>
      </c>
      <c r="B26" s="8">
        <f>COUNTIFS(tbl_data[1:T1C],A26,tbl_data[12. Consultation Group of],$B$3)</f>
        <v>0</v>
      </c>
      <c r="C26" s="9">
        <f>COUNTIFS(tbl_data[1:T1C],$A26,tbl_data[12. Consultation Group of],$C$3)</f>
        <v>0</v>
      </c>
      <c r="D26" s="9">
        <f>COUNTIFS(tbl_data[1:T1C],$A26,tbl_data[12. Consultation Group of],$D$3)</f>
        <v>0</v>
      </c>
      <c r="E26" s="9">
        <f>COUNTIFS(tbl_data[1:T1C],$A26,tbl_data[12. Consultation Group of],$E$3)</f>
        <v>0</v>
      </c>
      <c r="F26" s="9">
        <f>COUNTIFS(tbl_data[1:T1C],$A26,tbl_data[12. Consultation Group of],$F$3)</f>
        <v>0</v>
      </c>
      <c r="G26" s="13">
        <f t="shared" si="7"/>
        <v>0</v>
      </c>
      <c r="H26" s="8">
        <f>COUNTIFS(tbl_data[2:T1C],A26,tbl_data[12. Consultation Group of],$H$3)</f>
        <v>0</v>
      </c>
      <c r="I26" s="9">
        <f>COUNTIFS(tbl_data[2:T1C],$A26,tbl_data[12. Consultation Group of],$I$3)</f>
        <v>0</v>
      </c>
      <c r="J26" s="9">
        <f>COUNTIFS(tbl_data[2:T1C],$A26,tbl_data[12. Consultation Group of],$J$3)</f>
        <v>0</v>
      </c>
      <c r="K26" s="9">
        <f>COUNTIFS(tbl_data[2:T1C],$A26,tbl_data[12. Consultation Group of],$K$3)</f>
        <v>0</v>
      </c>
      <c r="L26" s="9">
        <f>COUNTIFS(tbl_data[2:T1C],$A26,tbl_data[12. Consultation Group of],$L$3)</f>
        <v>0</v>
      </c>
      <c r="M26" s="13">
        <f t="shared" si="8"/>
        <v>0</v>
      </c>
      <c r="N26" s="8">
        <f>COUNTIFS(tbl_data[3:T1C],$A26,tbl_data[12. Consultation Group of],$N$3)</f>
        <v>0</v>
      </c>
      <c r="O26" s="9">
        <f>COUNTIFS(tbl_data[3:T1C],$A26,tbl_data[12. Consultation Group of],$O$3)</f>
        <v>0</v>
      </c>
      <c r="P26" s="9">
        <f>COUNTIFS(tbl_data[3:T1C],$A26,tbl_data[12. Consultation Group of],$P$3)</f>
        <v>0</v>
      </c>
      <c r="Q26" s="9">
        <f>COUNTIFS(tbl_data[3:T1C],$A26,tbl_data[12. Consultation Group of],$Q$3)</f>
        <v>0</v>
      </c>
      <c r="R26" s="9">
        <f>COUNTIFS(tbl_data[3:T1C],$A26,tbl_data[12. Consultation Group of],$R$3)</f>
        <v>0</v>
      </c>
      <c r="S26" s="13">
        <f t="shared" si="9"/>
        <v>0</v>
      </c>
      <c r="T26" s="8">
        <f t="shared" si="10"/>
        <v>0</v>
      </c>
      <c r="U26" s="9">
        <f t="shared" si="11"/>
        <v>0</v>
      </c>
      <c r="V26" s="9">
        <f t="shared" si="12"/>
        <v>0</v>
      </c>
      <c r="W26" s="9">
        <f t="shared" si="13"/>
        <v>0</v>
      </c>
      <c r="X26" s="9">
        <f t="shared" si="14"/>
        <v>0</v>
      </c>
      <c r="Y26" s="13">
        <f t="shared" si="15"/>
        <v>0</v>
      </c>
      <c r="Z26" s="32"/>
      <c r="AB26" s="22">
        <f t="shared" si="1"/>
        <v>0</v>
      </c>
      <c r="AC26" s="22">
        <f t="shared" si="2"/>
        <v>0</v>
      </c>
      <c r="AD26" s="22">
        <f t="shared" si="3"/>
        <v>0</v>
      </c>
      <c r="AE26" s="22">
        <f t="shared" si="4"/>
        <v>0</v>
      </c>
      <c r="AF26" s="22">
        <f t="shared" si="5"/>
        <v>0</v>
      </c>
      <c r="AG26" s="22">
        <f t="shared" si="6"/>
        <v>0</v>
      </c>
      <c r="AH26" s="32"/>
      <c r="AI26" s="24" t="s">
        <v>498</v>
      </c>
    </row>
    <row r="27" spans="1:35" x14ac:dyDescent="0.25">
      <c r="A27" s="18" t="s">
        <v>260</v>
      </c>
      <c r="B27" s="8">
        <f>COUNTIFS(tbl_data[1:T1C],A27,tbl_data[12. Consultation Group of],$B$3)</f>
        <v>0</v>
      </c>
      <c r="C27" s="9">
        <f>COUNTIFS(tbl_data[1:T1C],$A27,tbl_data[12. Consultation Group of],$C$3)</f>
        <v>0</v>
      </c>
      <c r="D27" s="9">
        <f>COUNTIFS(tbl_data[1:T1C],$A27,tbl_data[12. Consultation Group of],$D$3)</f>
        <v>0</v>
      </c>
      <c r="E27" s="9">
        <f>COUNTIFS(tbl_data[1:T1C],$A27,tbl_data[12. Consultation Group of],$E$3)</f>
        <v>0</v>
      </c>
      <c r="F27" s="9">
        <f>COUNTIFS(tbl_data[1:T1C],$A27,tbl_data[12. Consultation Group of],$F$3)</f>
        <v>0</v>
      </c>
      <c r="G27" s="13">
        <f t="shared" si="7"/>
        <v>0</v>
      </c>
      <c r="H27" s="8">
        <f>COUNTIFS(tbl_data[2:T1C],A27,tbl_data[12. Consultation Group of],$H$3)</f>
        <v>1</v>
      </c>
      <c r="I27" s="9">
        <f>COUNTIFS(tbl_data[2:T1C],$A27,tbl_data[12. Consultation Group of],$I$3)</f>
        <v>0</v>
      </c>
      <c r="J27" s="9">
        <f>COUNTIFS(tbl_data[2:T1C],$A27,tbl_data[12. Consultation Group of],$J$3)</f>
        <v>0</v>
      </c>
      <c r="K27" s="9">
        <f>COUNTIFS(tbl_data[2:T1C],$A27,tbl_data[12. Consultation Group of],$K$3)</f>
        <v>1</v>
      </c>
      <c r="L27" s="9">
        <f>COUNTIFS(tbl_data[2:T1C],$A27,tbl_data[12. Consultation Group of],$L$3)</f>
        <v>0</v>
      </c>
      <c r="M27" s="13">
        <f t="shared" si="8"/>
        <v>2</v>
      </c>
      <c r="N27" s="8">
        <f>COUNTIFS(tbl_data[3:T1C],$A27,tbl_data[12. Consultation Group of],$N$3)</f>
        <v>0</v>
      </c>
      <c r="O27" s="9">
        <f>COUNTIFS(tbl_data[3:T1C],$A27,tbl_data[12. Consultation Group of],$O$3)</f>
        <v>0</v>
      </c>
      <c r="P27" s="9">
        <f>COUNTIFS(tbl_data[3:T1C],$A27,tbl_data[12. Consultation Group of],$P$3)</f>
        <v>0</v>
      </c>
      <c r="Q27" s="9">
        <f>COUNTIFS(tbl_data[3:T1C],$A27,tbl_data[12. Consultation Group of],$Q$3)</f>
        <v>0</v>
      </c>
      <c r="R27" s="9">
        <f>COUNTIFS(tbl_data[3:T1C],$A27,tbl_data[12. Consultation Group of],$R$3)</f>
        <v>0</v>
      </c>
      <c r="S27" s="13">
        <f t="shared" si="9"/>
        <v>0</v>
      </c>
      <c r="T27" s="8">
        <f t="shared" si="10"/>
        <v>2</v>
      </c>
      <c r="U27" s="9">
        <f t="shared" si="11"/>
        <v>0</v>
      </c>
      <c r="V27" s="9">
        <f t="shared" si="12"/>
        <v>0</v>
      </c>
      <c r="W27" s="9">
        <f t="shared" si="13"/>
        <v>2</v>
      </c>
      <c r="X27" s="9">
        <f t="shared" si="14"/>
        <v>0</v>
      </c>
      <c r="Y27" s="13">
        <f t="shared" si="15"/>
        <v>4</v>
      </c>
      <c r="Z27" s="32"/>
      <c r="AB27" s="22">
        <f t="shared" si="1"/>
        <v>0.125</v>
      </c>
      <c r="AC27" s="22">
        <f t="shared" si="2"/>
        <v>0</v>
      </c>
      <c r="AD27" s="22">
        <f t="shared" si="3"/>
        <v>0</v>
      </c>
      <c r="AE27" s="22">
        <f t="shared" si="4"/>
        <v>0.10526315789473684</v>
      </c>
      <c r="AF27" s="22">
        <f t="shared" si="5"/>
        <v>0</v>
      </c>
      <c r="AG27" s="22">
        <f t="shared" si="6"/>
        <v>9.5238095238095233E-2</v>
      </c>
      <c r="AH27" s="32"/>
      <c r="AI27" s="24" t="s">
        <v>260</v>
      </c>
    </row>
    <row r="28" spans="1:35" x14ac:dyDescent="0.25">
      <c r="A28" s="18" t="s">
        <v>238</v>
      </c>
      <c r="B28" s="8">
        <f>COUNTIFS(tbl_data[1:T1C],A28,tbl_data[12. Consultation Group of],$B$3)</f>
        <v>0</v>
      </c>
      <c r="C28" s="9">
        <f>COUNTIFS(tbl_data[1:T1C],$A28,tbl_data[12. Consultation Group of],$C$3)</f>
        <v>0</v>
      </c>
      <c r="D28" s="9">
        <f>COUNTIFS(tbl_data[1:T1C],$A28,tbl_data[12. Consultation Group of],$D$3)</f>
        <v>1</v>
      </c>
      <c r="E28" s="9">
        <f>COUNTIFS(tbl_data[1:T1C],$A28,tbl_data[12. Consultation Group of],$E$3)</f>
        <v>0</v>
      </c>
      <c r="F28" s="9">
        <f>COUNTIFS(tbl_data[1:T1C],$A28,tbl_data[12. Consultation Group of],$F$3)</f>
        <v>0</v>
      </c>
      <c r="G28" s="13">
        <f t="shared" si="7"/>
        <v>1</v>
      </c>
      <c r="H28" s="8">
        <f>COUNTIFS(tbl_data[2:T1C],A28,tbl_data[12. Consultation Group of],$H$3)</f>
        <v>0</v>
      </c>
      <c r="I28" s="9">
        <f>COUNTIFS(tbl_data[2:T1C],$A28,tbl_data[12. Consultation Group of],$I$3)</f>
        <v>1</v>
      </c>
      <c r="J28" s="9">
        <f>COUNTIFS(tbl_data[2:T1C],$A28,tbl_data[12. Consultation Group of],$J$3)</f>
        <v>0</v>
      </c>
      <c r="K28" s="9">
        <f>COUNTIFS(tbl_data[2:T1C],$A28,tbl_data[12. Consultation Group of],$K$3)</f>
        <v>0</v>
      </c>
      <c r="L28" s="9">
        <f>COUNTIFS(tbl_data[2:T1C],$A28,tbl_data[12. Consultation Group of],$L$3)</f>
        <v>0</v>
      </c>
      <c r="M28" s="13">
        <f t="shared" si="8"/>
        <v>1</v>
      </c>
      <c r="N28" s="8">
        <f>COUNTIFS(tbl_data[3:T1C],$A28,tbl_data[12. Consultation Group of],$N$3)</f>
        <v>0</v>
      </c>
      <c r="O28" s="9">
        <f>COUNTIFS(tbl_data[3:T1C],$A28,tbl_data[12. Consultation Group of],$O$3)</f>
        <v>0</v>
      </c>
      <c r="P28" s="9">
        <f>COUNTIFS(tbl_data[3:T1C],$A28,tbl_data[12. Consultation Group of],$P$3)</f>
        <v>0</v>
      </c>
      <c r="Q28" s="9">
        <f>COUNTIFS(tbl_data[3:T1C],$A28,tbl_data[12. Consultation Group of],$Q$3)</f>
        <v>0</v>
      </c>
      <c r="R28" s="9">
        <f>COUNTIFS(tbl_data[3:T1C],$A28,tbl_data[12. Consultation Group of],$R$3)</f>
        <v>0</v>
      </c>
      <c r="S28" s="13">
        <f t="shared" si="9"/>
        <v>0</v>
      </c>
      <c r="T28" s="8">
        <f t="shared" si="10"/>
        <v>0</v>
      </c>
      <c r="U28" s="9">
        <f t="shared" si="11"/>
        <v>2</v>
      </c>
      <c r="V28" s="9">
        <f t="shared" si="12"/>
        <v>3</v>
      </c>
      <c r="W28" s="9">
        <f t="shared" si="13"/>
        <v>0</v>
      </c>
      <c r="X28" s="9">
        <f t="shared" si="14"/>
        <v>0</v>
      </c>
      <c r="Y28" s="13">
        <f t="shared" si="15"/>
        <v>5</v>
      </c>
      <c r="Z28" s="32"/>
      <c r="AB28" s="22">
        <f t="shared" si="1"/>
        <v>0</v>
      </c>
      <c r="AC28" s="22">
        <f t="shared" si="2"/>
        <v>0.18181818181818182</v>
      </c>
      <c r="AD28" s="22">
        <f t="shared" si="3"/>
        <v>0.42857142857142855</v>
      </c>
      <c r="AE28" s="22">
        <f t="shared" si="4"/>
        <v>0</v>
      </c>
      <c r="AF28" s="22">
        <f t="shared" si="5"/>
        <v>0</v>
      </c>
      <c r="AG28" s="22">
        <f t="shared" si="6"/>
        <v>0.11904761904761904</v>
      </c>
      <c r="AH28" s="32"/>
      <c r="AI28" s="24" t="s">
        <v>238</v>
      </c>
    </row>
    <row r="29" spans="1:35" x14ac:dyDescent="0.25">
      <c r="A29" s="18" t="s">
        <v>204</v>
      </c>
      <c r="B29" s="8">
        <f>COUNTIFS(tbl_data[1:T1C],A29,tbl_data[12. Consultation Group of],$B$3)</f>
        <v>0</v>
      </c>
      <c r="C29" s="9">
        <f>COUNTIFS(tbl_data[1:T1C],$A29,tbl_data[12. Consultation Group of],$C$3)</f>
        <v>0</v>
      </c>
      <c r="D29" s="9">
        <f>COUNTIFS(tbl_data[1:T1C],$A29,tbl_data[12. Consultation Group of],$D$3)</f>
        <v>0</v>
      </c>
      <c r="E29" s="9">
        <f>COUNTIFS(tbl_data[1:T1C],$A29,tbl_data[12. Consultation Group of],$E$3)</f>
        <v>0</v>
      </c>
      <c r="F29" s="9">
        <f>COUNTIFS(tbl_data[1:T1C],$A29,tbl_data[12. Consultation Group of],$F$3)</f>
        <v>0</v>
      </c>
      <c r="G29" s="13">
        <f t="shared" si="7"/>
        <v>0</v>
      </c>
      <c r="H29" s="8">
        <f>COUNTIFS(tbl_data[2:T1C],A29,tbl_data[12. Consultation Group of],$H$3)</f>
        <v>1</v>
      </c>
      <c r="I29" s="9">
        <f>COUNTIFS(tbl_data[2:T1C],$A29,tbl_data[12. Consultation Group of],$I$3)</f>
        <v>0</v>
      </c>
      <c r="J29" s="9">
        <f>COUNTIFS(tbl_data[2:T1C],$A29,tbl_data[12. Consultation Group of],$J$3)</f>
        <v>0</v>
      </c>
      <c r="K29" s="9">
        <f>COUNTIFS(tbl_data[2:T1C],$A29,tbl_data[12. Consultation Group of],$K$3)</f>
        <v>0</v>
      </c>
      <c r="L29" s="9">
        <f>COUNTIFS(tbl_data[2:T1C],$A29,tbl_data[12. Consultation Group of],$L$3)</f>
        <v>0</v>
      </c>
      <c r="M29" s="13">
        <f t="shared" si="8"/>
        <v>1</v>
      </c>
      <c r="N29" s="8">
        <f>COUNTIFS(tbl_data[3:T1C],$A29,tbl_data[12. Consultation Group of],$N$3)</f>
        <v>0</v>
      </c>
      <c r="O29" s="9">
        <f>COUNTIFS(tbl_data[3:T1C],$A29,tbl_data[12. Consultation Group of],$O$3)</f>
        <v>1</v>
      </c>
      <c r="P29" s="9">
        <f>COUNTIFS(tbl_data[3:T1C],$A29,tbl_data[12. Consultation Group of],$P$3)</f>
        <v>0</v>
      </c>
      <c r="Q29" s="9">
        <f>COUNTIFS(tbl_data[3:T1C],$A29,tbl_data[12. Consultation Group of],$Q$3)</f>
        <v>0</v>
      </c>
      <c r="R29" s="9">
        <f>COUNTIFS(tbl_data[3:T1C],$A29,tbl_data[12. Consultation Group of],$R$3)</f>
        <v>1</v>
      </c>
      <c r="S29" s="13">
        <f t="shared" si="9"/>
        <v>2</v>
      </c>
      <c r="T29" s="8">
        <f t="shared" si="10"/>
        <v>2</v>
      </c>
      <c r="U29" s="9">
        <f t="shared" si="11"/>
        <v>1</v>
      </c>
      <c r="V29" s="9">
        <f t="shared" si="12"/>
        <v>0</v>
      </c>
      <c r="W29" s="9">
        <f t="shared" si="13"/>
        <v>0</v>
      </c>
      <c r="X29" s="9">
        <f t="shared" si="14"/>
        <v>1</v>
      </c>
      <c r="Y29" s="13">
        <f t="shared" si="15"/>
        <v>4</v>
      </c>
      <c r="Z29" s="32"/>
      <c r="AB29" s="22">
        <f t="shared" si="1"/>
        <v>0.125</v>
      </c>
      <c r="AC29" s="22">
        <f t="shared" si="2"/>
        <v>9.0909090909090912E-2</v>
      </c>
      <c r="AD29" s="22">
        <f t="shared" si="3"/>
        <v>0</v>
      </c>
      <c r="AE29" s="22">
        <f t="shared" si="4"/>
        <v>0</v>
      </c>
      <c r="AF29" s="22">
        <f t="shared" si="5"/>
        <v>0.1111111111111111</v>
      </c>
      <c r="AG29" s="22">
        <f t="shared" si="6"/>
        <v>9.5238095238095233E-2</v>
      </c>
      <c r="AH29" s="32"/>
      <c r="AI29" s="24" t="s">
        <v>204</v>
      </c>
    </row>
    <row r="30" spans="1:35" x14ac:dyDescent="0.25">
      <c r="A30" s="18" t="s">
        <v>275</v>
      </c>
      <c r="B30" s="8">
        <f>COUNTIFS(tbl_data[1:T1C],A30,tbl_data[12. Consultation Group of],$B$3)</f>
        <v>0</v>
      </c>
      <c r="C30" s="9">
        <f>COUNTIFS(tbl_data[1:T1C],$A30,tbl_data[12. Consultation Group of],$C$3)</f>
        <v>0</v>
      </c>
      <c r="D30" s="9">
        <f>COUNTIFS(tbl_data[1:T1C],$A30,tbl_data[12. Consultation Group of],$D$3)</f>
        <v>0</v>
      </c>
      <c r="E30" s="9">
        <f>COUNTIFS(tbl_data[1:T1C],$A30,tbl_data[12. Consultation Group of],$E$3)</f>
        <v>1</v>
      </c>
      <c r="F30" s="9">
        <f>COUNTIFS(tbl_data[1:T1C],$A30,tbl_data[12. Consultation Group of],$F$3)</f>
        <v>0</v>
      </c>
      <c r="G30" s="13">
        <f t="shared" si="7"/>
        <v>1</v>
      </c>
      <c r="H30" s="8">
        <f>COUNTIFS(tbl_data[2:T1C],A30,tbl_data[12. Consultation Group of],$H$3)</f>
        <v>0</v>
      </c>
      <c r="I30" s="9">
        <f>COUNTIFS(tbl_data[2:T1C],$A30,tbl_data[12. Consultation Group of],$I$3)</f>
        <v>0</v>
      </c>
      <c r="J30" s="9">
        <f>COUNTIFS(tbl_data[2:T1C],$A30,tbl_data[12. Consultation Group of],$J$3)</f>
        <v>0</v>
      </c>
      <c r="K30" s="9">
        <f>COUNTIFS(tbl_data[2:T1C],$A30,tbl_data[12. Consultation Group of],$K$3)</f>
        <v>0</v>
      </c>
      <c r="L30" s="9">
        <f>COUNTIFS(tbl_data[2:T1C],$A30,tbl_data[12. Consultation Group of],$L$3)</f>
        <v>0</v>
      </c>
      <c r="M30" s="13">
        <f t="shared" si="8"/>
        <v>0</v>
      </c>
      <c r="N30" s="8">
        <f>COUNTIFS(tbl_data[3:T1C],$A30,tbl_data[12. Consultation Group of],$N$3)</f>
        <v>0</v>
      </c>
      <c r="O30" s="9">
        <f>COUNTIFS(tbl_data[3:T1C],$A30,tbl_data[12. Consultation Group of],$O$3)</f>
        <v>0</v>
      </c>
      <c r="P30" s="9">
        <f>COUNTIFS(tbl_data[3:T1C],$A30,tbl_data[12. Consultation Group of],$P$3)</f>
        <v>0</v>
      </c>
      <c r="Q30" s="9">
        <f>COUNTIFS(tbl_data[3:T1C],$A30,tbl_data[12. Consultation Group of],$Q$3)</f>
        <v>0</v>
      </c>
      <c r="R30" s="9">
        <f>COUNTIFS(tbl_data[3:T1C],$A30,tbl_data[12. Consultation Group of],$R$3)</f>
        <v>0</v>
      </c>
      <c r="S30" s="13">
        <f t="shared" si="9"/>
        <v>0</v>
      </c>
      <c r="T30" s="8">
        <f t="shared" si="10"/>
        <v>0</v>
      </c>
      <c r="U30" s="9">
        <f t="shared" si="11"/>
        <v>0</v>
      </c>
      <c r="V30" s="9">
        <f t="shared" si="12"/>
        <v>0</v>
      </c>
      <c r="W30" s="9">
        <f t="shared" si="13"/>
        <v>3</v>
      </c>
      <c r="X30" s="9">
        <f t="shared" si="14"/>
        <v>0</v>
      </c>
      <c r="Y30" s="13">
        <f t="shared" si="15"/>
        <v>3</v>
      </c>
      <c r="Z30" s="32"/>
      <c r="AB30" s="22">
        <f t="shared" si="1"/>
        <v>0</v>
      </c>
      <c r="AC30" s="22">
        <f t="shared" si="2"/>
        <v>0</v>
      </c>
      <c r="AD30" s="22">
        <f t="shared" si="3"/>
        <v>0</v>
      </c>
      <c r="AE30" s="22">
        <f t="shared" si="4"/>
        <v>0.15789473684210525</v>
      </c>
      <c r="AF30" s="22">
        <f t="shared" si="5"/>
        <v>0</v>
      </c>
      <c r="AG30" s="22">
        <f t="shared" si="6"/>
        <v>7.1428571428571425E-2</v>
      </c>
      <c r="AH30" s="32"/>
      <c r="AI30" s="24" t="s">
        <v>275</v>
      </c>
    </row>
    <row r="31" spans="1:35" x14ac:dyDescent="0.25">
      <c r="A31" s="18" t="s">
        <v>157</v>
      </c>
      <c r="B31" s="8">
        <f>COUNTIFS(tbl_data[1:T1C],A31,tbl_data[12. Consultation Group of],$B$3)</f>
        <v>2</v>
      </c>
      <c r="C31" s="9">
        <f>COUNTIFS(tbl_data[1:T1C],$A31,tbl_data[12. Consultation Group of],$C$3)</f>
        <v>0</v>
      </c>
      <c r="D31" s="9">
        <f>COUNTIFS(tbl_data[1:T1C],$A31,tbl_data[12. Consultation Group of],$D$3)</f>
        <v>0</v>
      </c>
      <c r="E31" s="9">
        <f>COUNTIFS(tbl_data[1:T1C],$A31,tbl_data[12. Consultation Group of],$E$3)</f>
        <v>0</v>
      </c>
      <c r="F31" s="9">
        <f>COUNTIFS(tbl_data[1:T1C],$A31,tbl_data[12. Consultation Group of],$F$3)</f>
        <v>0</v>
      </c>
      <c r="G31" s="13">
        <f t="shared" si="7"/>
        <v>2</v>
      </c>
      <c r="H31" s="8">
        <f>COUNTIFS(tbl_data[2:T1C],A31,tbl_data[12. Consultation Group of],$H$3)</f>
        <v>0</v>
      </c>
      <c r="I31" s="9">
        <f>COUNTIFS(tbl_data[2:T1C],$A31,tbl_data[12. Consultation Group of],$I$3)</f>
        <v>0</v>
      </c>
      <c r="J31" s="9">
        <f>COUNTIFS(tbl_data[2:T1C],$A31,tbl_data[12. Consultation Group of],$J$3)</f>
        <v>0</v>
      </c>
      <c r="K31" s="9">
        <f>COUNTIFS(tbl_data[2:T1C],$A31,tbl_data[12. Consultation Group of],$K$3)</f>
        <v>0</v>
      </c>
      <c r="L31" s="9">
        <f>COUNTIFS(tbl_data[2:T1C],$A31,tbl_data[12. Consultation Group of],$L$3)</f>
        <v>0</v>
      </c>
      <c r="M31" s="13">
        <f t="shared" si="8"/>
        <v>0</v>
      </c>
      <c r="N31" s="8">
        <f>COUNTIFS(tbl_data[3:T1C],$A31,tbl_data[12. Consultation Group of],$N$3)</f>
        <v>0</v>
      </c>
      <c r="O31" s="9">
        <f>COUNTIFS(tbl_data[3:T1C],$A31,tbl_data[12. Consultation Group of],$O$3)</f>
        <v>0</v>
      </c>
      <c r="P31" s="9">
        <f>COUNTIFS(tbl_data[3:T1C],$A31,tbl_data[12. Consultation Group of],$P$3)</f>
        <v>0</v>
      </c>
      <c r="Q31" s="9">
        <f>COUNTIFS(tbl_data[3:T1C],$A31,tbl_data[12. Consultation Group of],$Q$3)</f>
        <v>0</v>
      </c>
      <c r="R31" s="9">
        <f>COUNTIFS(tbl_data[3:T1C],$A31,tbl_data[12. Consultation Group of],$R$3)</f>
        <v>0</v>
      </c>
      <c r="S31" s="13">
        <f t="shared" si="9"/>
        <v>0</v>
      </c>
      <c r="T31" s="8">
        <f t="shared" si="10"/>
        <v>6</v>
      </c>
      <c r="U31" s="9">
        <f t="shared" si="11"/>
        <v>0</v>
      </c>
      <c r="V31" s="9">
        <f t="shared" si="12"/>
        <v>0</v>
      </c>
      <c r="W31" s="9">
        <f t="shared" si="13"/>
        <v>0</v>
      </c>
      <c r="X31" s="9">
        <f t="shared" si="14"/>
        <v>0</v>
      </c>
      <c r="Y31" s="13">
        <f t="shared" si="15"/>
        <v>6</v>
      </c>
      <c r="Z31" s="32"/>
      <c r="AB31" s="22">
        <f t="shared" si="1"/>
        <v>0.375</v>
      </c>
      <c r="AC31" s="22">
        <f t="shared" si="2"/>
        <v>0</v>
      </c>
      <c r="AD31" s="22">
        <f t="shared" si="3"/>
        <v>0</v>
      </c>
      <c r="AE31" s="22">
        <f t="shared" si="4"/>
        <v>0</v>
      </c>
      <c r="AF31" s="22">
        <f t="shared" si="5"/>
        <v>0</v>
      </c>
      <c r="AG31" s="22">
        <f t="shared" si="6"/>
        <v>0.14285714285714285</v>
      </c>
      <c r="AH31" s="32"/>
      <c r="AI31" s="24" t="s">
        <v>157</v>
      </c>
    </row>
    <row r="32" spans="1:35" x14ac:dyDescent="0.25">
      <c r="A32" s="18" t="s">
        <v>198</v>
      </c>
      <c r="B32" s="8">
        <f>COUNTIFS(tbl_data[1:T1C],A32,tbl_data[12. Consultation Group of],$B$3)</f>
        <v>0</v>
      </c>
      <c r="C32" s="9">
        <f>COUNTIFS(tbl_data[1:T1C],$A32,tbl_data[12. Consultation Group of],$C$3)</f>
        <v>0</v>
      </c>
      <c r="D32" s="9">
        <f>COUNTIFS(tbl_data[1:T1C],$A32,tbl_data[12. Consultation Group of],$D$3)</f>
        <v>0</v>
      </c>
      <c r="E32" s="9">
        <f>COUNTIFS(tbl_data[1:T1C],$A32,tbl_data[12. Consultation Group of],$E$3)</f>
        <v>0</v>
      </c>
      <c r="F32" s="9">
        <f>COUNTIFS(tbl_data[1:T1C],$A32,tbl_data[12. Consultation Group of],$F$3)</f>
        <v>0</v>
      </c>
      <c r="G32" s="13">
        <f t="shared" si="7"/>
        <v>0</v>
      </c>
      <c r="H32" s="8">
        <f>COUNTIFS(tbl_data[2:T1C],A32,tbl_data[12. Consultation Group of],$H$3)</f>
        <v>1</v>
      </c>
      <c r="I32" s="9">
        <f>COUNTIFS(tbl_data[2:T1C],$A32,tbl_data[12. Consultation Group of],$I$3)</f>
        <v>1</v>
      </c>
      <c r="J32" s="9">
        <f>COUNTIFS(tbl_data[2:T1C],$A32,tbl_data[12. Consultation Group of],$J$3)</f>
        <v>1</v>
      </c>
      <c r="K32" s="9">
        <f>COUNTIFS(tbl_data[2:T1C],$A32,tbl_data[12. Consultation Group of],$K$3)</f>
        <v>2</v>
      </c>
      <c r="L32" s="9">
        <f>COUNTIFS(tbl_data[2:T1C],$A32,tbl_data[12. Consultation Group of],$L$3)</f>
        <v>0</v>
      </c>
      <c r="M32" s="13">
        <f t="shared" si="8"/>
        <v>5</v>
      </c>
      <c r="N32" s="8">
        <f>COUNTIFS(tbl_data[3:T1C],$A32,tbl_data[12. Consultation Group of],$N$3)</f>
        <v>0</v>
      </c>
      <c r="O32" s="9">
        <f>COUNTIFS(tbl_data[3:T1C],$A32,tbl_data[12. Consultation Group of],$O$3)</f>
        <v>1</v>
      </c>
      <c r="P32" s="9">
        <f>COUNTIFS(tbl_data[3:T1C],$A32,tbl_data[12. Consultation Group of],$P$3)</f>
        <v>1</v>
      </c>
      <c r="Q32" s="9">
        <f>COUNTIFS(tbl_data[3:T1C],$A32,tbl_data[12. Consultation Group of],$Q$3)</f>
        <v>0</v>
      </c>
      <c r="R32" s="9">
        <f>COUNTIFS(tbl_data[3:T1C],$A32,tbl_data[12. Consultation Group of],$R$3)</f>
        <v>0</v>
      </c>
      <c r="S32" s="13">
        <f t="shared" si="9"/>
        <v>2</v>
      </c>
      <c r="T32" s="8">
        <f t="shared" si="10"/>
        <v>2</v>
      </c>
      <c r="U32" s="9">
        <f t="shared" si="11"/>
        <v>3</v>
      </c>
      <c r="V32" s="9">
        <f t="shared" si="12"/>
        <v>3</v>
      </c>
      <c r="W32" s="9">
        <f t="shared" si="13"/>
        <v>4</v>
      </c>
      <c r="X32" s="9">
        <f t="shared" si="14"/>
        <v>0</v>
      </c>
      <c r="Y32" s="13">
        <f t="shared" si="15"/>
        <v>12</v>
      </c>
      <c r="Z32" s="32"/>
      <c r="AB32" s="22">
        <f t="shared" si="1"/>
        <v>0.125</v>
      </c>
      <c r="AC32" s="22">
        <f t="shared" si="2"/>
        <v>0.27272727272727271</v>
      </c>
      <c r="AD32" s="22">
        <f t="shared" si="3"/>
        <v>0.42857142857142855</v>
      </c>
      <c r="AE32" s="22">
        <f t="shared" si="4"/>
        <v>0.21052631578947367</v>
      </c>
      <c r="AF32" s="22">
        <f t="shared" si="5"/>
        <v>0</v>
      </c>
      <c r="AG32" s="22">
        <f t="shared" si="6"/>
        <v>0.2857142857142857</v>
      </c>
      <c r="AH32" s="32"/>
      <c r="AI32" s="24" t="s">
        <v>198</v>
      </c>
    </row>
    <row r="33" spans="1:35" x14ac:dyDescent="0.25">
      <c r="A33" s="18" t="s">
        <v>159</v>
      </c>
      <c r="B33" s="8">
        <f>COUNTIFS(tbl_data[1:T1C],A33,tbl_data[12. Consultation Group of],$B$3)</f>
        <v>0</v>
      </c>
      <c r="C33" s="9">
        <f>COUNTIFS(tbl_data[1:T1C],$A33,tbl_data[12. Consultation Group of],$C$3)</f>
        <v>0</v>
      </c>
      <c r="D33" s="9">
        <f>COUNTIFS(tbl_data[1:T1C],$A33,tbl_data[12. Consultation Group of],$D$3)</f>
        <v>0</v>
      </c>
      <c r="E33" s="9">
        <f>COUNTIFS(tbl_data[1:T1C],$A33,tbl_data[12. Consultation Group of],$E$3)</f>
        <v>0</v>
      </c>
      <c r="F33" s="9">
        <f>COUNTIFS(tbl_data[1:T1C],$A33,tbl_data[12. Consultation Group of],$F$3)</f>
        <v>0</v>
      </c>
      <c r="G33" s="13">
        <f t="shared" si="7"/>
        <v>0</v>
      </c>
      <c r="H33" s="8">
        <f>COUNTIFS(tbl_data[2:T1C],A33,tbl_data[12. Consultation Group of],$H$3)</f>
        <v>0</v>
      </c>
      <c r="I33" s="9">
        <f>COUNTIFS(tbl_data[2:T1C],$A33,tbl_data[12. Consultation Group of],$I$3)</f>
        <v>0</v>
      </c>
      <c r="J33" s="9">
        <f>COUNTIFS(tbl_data[2:T1C],$A33,tbl_data[12. Consultation Group of],$J$3)</f>
        <v>0</v>
      </c>
      <c r="K33" s="9">
        <f>COUNTIFS(tbl_data[2:T1C],$A33,tbl_data[12. Consultation Group of],$K$3)</f>
        <v>0</v>
      </c>
      <c r="L33" s="9">
        <f>COUNTIFS(tbl_data[2:T1C],$A33,tbl_data[12. Consultation Group of],$L$3)</f>
        <v>0</v>
      </c>
      <c r="M33" s="13">
        <f t="shared" si="8"/>
        <v>0</v>
      </c>
      <c r="N33" s="8">
        <f>COUNTIFS(tbl_data[3:T1C],$A33,tbl_data[12. Consultation Group of],$N$3)</f>
        <v>1</v>
      </c>
      <c r="O33" s="9">
        <f>COUNTIFS(tbl_data[3:T1C],$A33,tbl_data[12. Consultation Group of],$O$3)</f>
        <v>0</v>
      </c>
      <c r="P33" s="9">
        <f>COUNTIFS(tbl_data[3:T1C],$A33,tbl_data[12. Consultation Group of],$P$3)</f>
        <v>0</v>
      </c>
      <c r="Q33" s="9">
        <f>COUNTIFS(tbl_data[3:T1C],$A33,tbl_data[12. Consultation Group of],$Q$3)</f>
        <v>1</v>
      </c>
      <c r="R33" s="9">
        <f>COUNTIFS(tbl_data[3:T1C],$A33,tbl_data[12. Consultation Group of],$R$3)</f>
        <v>0</v>
      </c>
      <c r="S33" s="13">
        <f t="shared" si="9"/>
        <v>2</v>
      </c>
      <c r="T33" s="8">
        <f t="shared" si="10"/>
        <v>1</v>
      </c>
      <c r="U33" s="9">
        <f t="shared" si="11"/>
        <v>0</v>
      </c>
      <c r="V33" s="9">
        <f t="shared" si="12"/>
        <v>0</v>
      </c>
      <c r="W33" s="9">
        <f t="shared" si="13"/>
        <v>1</v>
      </c>
      <c r="X33" s="9">
        <f t="shared" si="14"/>
        <v>0</v>
      </c>
      <c r="Y33" s="13">
        <f t="shared" si="15"/>
        <v>2</v>
      </c>
      <c r="Z33" s="32"/>
      <c r="AB33" s="22">
        <f t="shared" si="1"/>
        <v>6.25E-2</v>
      </c>
      <c r="AC33" s="22">
        <f t="shared" si="2"/>
        <v>0</v>
      </c>
      <c r="AD33" s="22">
        <f t="shared" si="3"/>
        <v>0</v>
      </c>
      <c r="AE33" s="22">
        <f t="shared" si="4"/>
        <v>5.2631578947368418E-2</v>
      </c>
      <c r="AF33" s="22">
        <f t="shared" si="5"/>
        <v>0</v>
      </c>
      <c r="AG33" s="22">
        <f t="shared" si="6"/>
        <v>4.7619047619047616E-2</v>
      </c>
      <c r="AH33" s="32"/>
      <c r="AI33" s="24" t="s">
        <v>159</v>
      </c>
    </row>
    <row r="34" spans="1:35" x14ac:dyDescent="0.25">
      <c r="A34" s="18" t="s">
        <v>298</v>
      </c>
      <c r="B34" s="8">
        <f>COUNTIFS(tbl_data[1:T1C],A34,tbl_data[12. Consultation Group of],$B$3)</f>
        <v>0</v>
      </c>
      <c r="C34" s="9">
        <f>COUNTIFS(tbl_data[1:T1C],$A34,tbl_data[12. Consultation Group of],$C$3)</f>
        <v>0</v>
      </c>
      <c r="D34" s="9">
        <f>COUNTIFS(tbl_data[1:T1C],$A34,tbl_data[12. Consultation Group of],$D$3)</f>
        <v>0</v>
      </c>
      <c r="E34" s="9">
        <f>COUNTIFS(tbl_data[1:T1C],$A34,tbl_data[12. Consultation Group of],$E$3)</f>
        <v>0</v>
      </c>
      <c r="F34" s="9">
        <f>COUNTIFS(tbl_data[1:T1C],$A34,tbl_data[12. Consultation Group of],$F$3)</f>
        <v>0</v>
      </c>
      <c r="G34" s="13">
        <f t="shared" si="7"/>
        <v>0</v>
      </c>
      <c r="H34" s="8">
        <f>COUNTIFS(tbl_data[2:T1C],A34,tbl_data[12. Consultation Group of],$H$3)</f>
        <v>0</v>
      </c>
      <c r="I34" s="9">
        <f>COUNTIFS(tbl_data[2:T1C],$A34,tbl_data[12. Consultation Group of],$I$3)</f>
        <v>0</v>
      </c>
      <c r="J34" s="9">
        <f>COUNTIFS(tbl_data[2:T1C],$A34,tbl_data[12. Consultation Group of],$J$3)</f>
        <v>0</v>
      </c>
      <c r="K34" s="9">
        <f>COUNTIFS(tbl_data[2:T1C],$A34,tbl_data[12. Consultation Group of],$K$3)</f>
        <v>0</v>
      </c>
      <c r="L34" s="9">
        <f>COUNTIFS(tbl_data[2:T1C],$A34,tbl_data[12. Consultation Group of],$L$3)</f>
        <v>0</v>
      </c>
      <c r="M34" s="13">
        <f t="shared" si="8"/>
        <v>0</v>
      </c>
      <c r="N34" s="8">
        <f>COUNTIFS(tbl_data[3:T1C],$A34,tbl_data[12. Consultation Group of],$N$3)</f>
        <v>0</v>
      </c>
      <c r="O34" s="9">
        <f>COUNTIFS(tbl_data[3:T1C],$A34,tbl_data[12. Consultation Group of],$O$3)</f>
        <v>0</v>
      </c>
      <c r="P34" s="9">
        <f>COUNTIFS(tbl_data[3:T1C],$A34,tbl_data[12. Consultation Group of],$P$3)</f>
        <v>0</v>
      </c>
      <c r="Q34" s="9">
        <f>COUNTIFS(tbl_data[3:T1C],$A34,tbl_data[12. Consultation Group of],$Q$3)</f>
        <v>0</v>
      </c>
      <c r="R34" s="9">
        <f>COUNTIFS(tbl_data[3:T1C],$A34,tbl_data[12. Consultation Group of],$R$3)</f>
        <v>0</v>
      </c>
      <c r="S34" s="13">
        <f t="shared" si="9"/>
        <v>0</v>
      </c>
      <c r="T34" s="8">
        <f t="shared" si="10"/>
        <v>0</v>
      </c>
      <c r="U34" s="9">
        <f t="shared" si="11"/>
        <v>0</v>
      </c>
      <c r="V34" s="9">
        <f t="shared" si="12"/>
        <v>0</v>
      </c>
      <c r="W34" s="9">
        <f t="shared" si="13"/>
        <v>0</v>
      </c>
      <c r="X34" s="9">
        <f t="shared" si="14"/>
        <v>0</v>
      </c>
      <c r="Y34" s="13">
        <f t="shared" si="15"/>
        <v>0</v>
      </c>
      <c r="Z34" s="32"/>
      <c r="AB34" s="22">
        <f t="shared" si="1"/>
        <v>0</v>
      </c>
      <c r="AC34" s="22">
        <f t="shared" si="2"/>
        <v>0</v>
      </c>
      <c r="AD34" s="22">
        <f t="shared" si="3"/>
        <v>0</v>
      </c>
      <c r="AE34" s="22">
        <f t="shared" si="4"/>
        <v>0</v>
      </c>
      <c r="AF34" s="22">
        <f t="shared" si="5"/>
        <v>0</v>
      </c>
      <c r="AG34" s="22">
        <f t="shared" si="6"/>
        <v>0</v>
      </c>
      <c r="AH34" s="32"/>
      <c r="AI34" s="24" t="s">
        <v>298</v>
      </c>
    </row>
    <row r="35" spans="1:35" x14ac:dyDescent="0.25">
      <c r="A35" s="18" t="s">
        <v>860</v>
      </c>
      <c r="B35" s="8">
        <f>COUNTIFS(tbl_data[1:T1C],A35,tbl_data[12. Consultation Group of],$B$3)</f>
        <v>0</v>
      </c>
      <c r="C35" s="9">
        <f>COUNTIFS(tbl_data[1:T1C],$A35,tbl_data[12. Consultation Group of],$C$3)</f>
        <v>0</v>
      </c>
      <c r="D35" s="9">
        <f>COUNTIFS(tbl_data[1:T1C],$A35,tbl_data[12. Consultation Group of],$D$3)</f>
        <v>0</v>
      </c>
      <c r="E35" s="9">
        <f>COUNTIFS(tbl_data[1:T1C],$A35,tbl_data[12. Consultation Group of],$E$3)</f>
        <v>0</v>
      </c>
      <c r="F35" s="9">
        <f>COUNTIFS(tbl_data[1:T1C],$A35,tbl_data[12. Consultation Group of],$F$3)</f>
        <v>0</v>
      </c>
      <c r="G35" s="13">
        <f t="shared" si="7"/>
        <v>0</v>
      </c>
      <c r="H35" s="8">
        <f>COUNTIFS(tbl_data[2:T1C],A35,tbl_data[12. Consultation Group of],$H$3)</f>
        <v>0</v>
      </c>
      <c r="I35" s="9">
        <f>COUNTIFS(tbl_data[2:T1C],$A35,tbl_data[12. Consultation Group of],$I$3)</f>
        <v>0</v>
      </c>
      <c r="J35" s="9">
        <f>COUNTIFS(tbl_data[2:T1C],$A35,tbl_data[12. Consultation Group of],$J$3)</f>
        <v>0</v>
      </c>
      <c r="K35" s="9">
        <f>COUNTIFS(tbl_data[2:T1C],$A35,tbl_data[12. Consultation Group of],$K$3)</f>
        <v>0</v>
      </c>
      <c r="L35" s="9">
        <f>COUNTIFS(tbl_data[2:T1C],$A35,tbl_data[12. Consultation Group of],$L$3)</f>
        <v>0</v>
      </c>
      <c r="M35" s="13">
        <f t="shared" si="8"/>
        <v>0</v>
      </c>
      <c r="N35" s="8">
        <f>COUNTIFS(tbl_data[3:T1C],$A35,tbl_data[12. Consultation Group of],$N$3)</f>
        <v>0</v>
      </c>
      <c r="O35" s="9">
        <f>COUNTIFS(tbl_data[3:T1C],$A35,tbl_data[12. Consultation Group of],$O$3)</f>
        <v>0</v>
      </c>
      <c r="P35" s="9">
        <f>COUNTIFS(tbl_data[3:T1C],$A35,tbl_data[12. Consultation Group of],$P$3)</f>
        <v>0</v>
      </c>
      <c r="Q35" s="9">
        <f>COUNTIFS(tbl_data[3:T1C],$A35,tbl_data[12. Consultation Group of],$Q$3)</f>
        <v>0</v>
      </c>
      <c r="R35" s="9">
        <f>COUNTIFS(tbl_data[3:T1C],$A35,tbl_data[12. Consultation Group of],$R$3)</f>
        <v>0</v>
      </c>
      <c r="S35" s="13">
        <f t="shared" si="9"/>
        <v>0</v>
      </c>
      <c r="T35" s="8">
        <f t="shared" si="10"/>
        <v>0</v>
      </c>
      <c r="U35" s="9">
        <f t="shared" si="11"/>
        <v>0</v>
      </c>
      <c r="V35" s="9">
        <f t="shared" si="12"/>
        <v>0</v>
      </c>
      <c r="W35" s="9">
        <f t="shared" si="13"/>
        <v>0</v>
      </c>
      <c r="X35" s="9">
        <f t="shared" si="14"/>
        <v>0</v>
      </c>
      <c r="Y35" s="13">
        <f t="shared" si="15"/>
        <v>0</v>
      </c>
      <c r="Z35" s="32"/>
      <c r="AB35" s="22">
        <f t="shared" si="1"/>
        <v>0</v>
      </c>
      <c r="AC35" s="22">
        <f t="shared" si="2"/>
        <v>0</v>
      </c>
      <c r="AD35" s="22">
        <f t="shared" si="3"/>
        <v>0</v>
      </c>
      <c r="AE35" s="22">
        <f t="shared" si="4"/>
        <v>0</v>
      </c>
      <c r="AF35" s="22">
        <f t="shared" si="5"/>
        <v>0</v>
      </c>
      <c r="AG35" s="22">
        <f t="shared" si="6"/>
        <v>0</v>
      </c>
      <c r="AH35" s="32"/>
      <c r="AI35" s="24" t="s">
        <v>860</v>
      </c>
    </row>
    <row r="36" spans="1:35" x14ac:dyDescent="0.25">
      <c r="A36" s="18" t="s">
        <v>537</v>
      </c>
      <c r="B36" s="8">
        <f>COUNTIFS(tbl_data[1:T1C],A36,tbl_data[12. Consultation Group of],$B$3)</f>
        <v>0</v>
      </c>
      <c r="C36" s="9">
        <f>COUNTIFS(tbl_data[1:T1C],$A36,tbl_data[12. Consultation Group of],$C$3)</f>
        <v>0</v>
      </c>
      <c r="D36" s="9">
        <f>COUNTIFS(tbl_data[1:T1C],$A36,tbl_data[12. Consultation Group of],$D$3)</f>
        <v>0</v>
      </c>
      <c r="E36" s="9">
        <f>COUNTIFS(tbl_data[1:T1C],$A36,tbl_data[12. Consultation Group of],$E$3)</f>
        <v>0</v>
      </c>
      <c r="F36" s="9">
        <f>COUNTIFS(tbl_data[1:T1C],$A36,tbl_data[12. Consultation Group of],$F$3)</f>
        <v>0</v>
      </c>
      <c r="G36" s="13">
        <f t="shared" si="7"/>
        <v>0</v>
      </c>
      <c r="H36" s="8">
        <f>COUNTIFS(tbl_data[2:T1C],A36,tbl_data[12. Consultation Group of],$H$3)</f>
        <v>0</v>
      </c>
      <c r="I36" s="9">
        <f>COUNTIFS(tbl_data[2:T1C],$A36,tbl_data[12. Consultation Group of],$I$3)</f>
        <v>0</v>
      </c>
      <c r="J36" s="9">
        <f>COUNTIFS(tbl_data[2:T1C],$A36,tbl_data[12. Consultation Group of],$J$3)</f>
        <v>0</v>
      </c>
      <c r="K36" s="9">
        <f>COUNTIFS(tbl_data[2:T1C],$A36,tbl_data[12. Consultation Group of],$K$3)</f>
        <v>0</v>
      </c>
      <c r="L36" s="9">
        <f>COUNTIFS(tbl_data[2:T1C],$A36,tbl_data[12. Consultation Group of],$L$3)</f>
        <v>0</v>
      </c>
      <c r="M36" s="13">
        <f t="shared" si="8"/>
        <v>0</v>
      </c>
      <c r="N36" s="8">
        <f>COUNTIFS(tbl_data[3:T1C],$A36,tbl_data[12. Consultation Group of],$N$3)</f>
        <v>0</v>
      </c>
      <c r="O36" s="9">
        <f>COUNTIFS(tbl_data[3:T1C],$A36,tbl_data[12. Consultation Group of],$O$3)</f>
        <v>0</v>
      </c>
      <c r="P36" s="9">
        <f>COUNTIFS(tbl_data[3:T1C],$A36,tbl_data[12. Consultation Group of],$P$3)</f>
        <v>0</v>
      </c>
      <c r="Q36" s="9">
        <f>COUNTIFS(tbl_data[3:T1C],$A36,tbl_data[12. Consultation Group of],$Q$3)</f>
        <v>1</v>
      </c>
      <c r="R36" s="9">
        <f>COUNTIFS(tbl_data[3:T1C],$A36,tbl_data[12. Consultation Group of],$R$3)</f>
        <v>0</v>
      </c>
      <c r="S36" s="13">
        <f t="shared" si="9"/>
        <v>1</v>
      </c>
      <c r="T36" s="8">
        <f t="shared" si="10"/>
        <v>0</v>
      </c>
      <c r="U36" s="9">
        <f t="shared" si="11"/>
        <v>0</v>
      </c>
      <c r="V36" s="9">
        <f t="shared" si="12"/>
        <v>0</v>
      </c>
      <c r="W36" s="9">
        <f t="shared" si="13"/>
        <v>1</v>
      </c>
      <c r="X36" s="9">
        <f t="shared" si="14"/>
        <v>0</v>
      </c>
      <c r="Y36" s="13">
        <f t="shared" si="15"/>
        <v>1</v>
      </c>
      <c r="Z36" s="32"/>
      <c r="AB36" s="22">
        <f t="shared" si="1"/>
        <v>0</v>
      </c>
      <c r="AC36" s="22">
        <f t="shared" si="2"/>
        <v>0</v>
      </c>
      <c r="AD36" s="22">
        <f t="shared" si="3"/>
        <v>0</v>
      </c>
      <c r="AE36" s="22">
        <f t="shared" si="4"/>
        <v>5.2631578947368418E-2</v>
      </c>
      <c r="AF36" s="22">
        <f t="shared" si="5"/>
        <v>0</v>
      </c>
      <c r="AG36" s="22">
        <f t="shared" si="6"/>
        <v>2.3809523809523808E-2</v>
      </c>
      <c r="AH36" s="32"/>
      <c r="AI36" s="24" t="s">
        <v>537</v>
      </c>
    </row>
    <row r="37" spans="1:35" x14ac:dyDescent="0.25">
      <c r="A37" s="18" t="s">
        <v>333</v>
      </c>
      <c r="B37" s="8">
        <f>COUNTIFS(tbl_data[1:T1C],A37,tbl_data[12. Consultation Group of],$B$3)</f>
        <v>0</v>
      </c>
      <c r="C37" s="9">
        <f>COUNTIFS(tbl_data[1:T1C],$A37,tbl_data[12. Consultation Group of],$C$3)</f>
        <v>0</v>
      </c>
      <c r="D37" s="9">
        <f>COUNTIFS(tbl_data[1:T1C],$A37,tbl_data[12. Consultation Group of],$D$3)</f>
        <v>0</v>
      </c>
      <c r="E37" s="9">
        <f>COUNTIFS(tbl_data[1:T1C],$A37,tbl_data[12. Consultation Group of],$E$3)</f>
        <v>0</v>
      </c>
      <c r="F37" s="9">
        <f>COUNTIFS(tbl_data[1:T1C],$A37,tbl_data[12. Consultation Group of],$F$3)</f>
        <v>0</v>
      </c>
      <c r="G37" s="13">
        <f t="shared" si="7"/>
        <v>0</v>
      </c>
      <c r="H37" s="8">
        <f>COUNTIFS(tbl_data[2:T1C],A37,tbl_data[12. Consultation Group of],$H$3)</f>
        <v>0</v>
      </c>
      <c r="I37" s="9">
        <f>COUNTIFS(tbl_data[2:T1C],$A37,tbl_data[12. Consultation Group of],$I$3)</f>
        <v>0</v>
      </c>
      <c r="J37" s="9">
        <f>COUNTIFS(tbl_data[2:T1C],$A37,tbl_data[12. Consultation Group of],$J$3)</f>
        <v>0</v>
      </c>
      <c r="K37" s="9">
        <f>COUNTIFS(tbl_data[2:T1C],$A37,tbl_data[12. Consultation Group of],$K$3)</f>
        <v>0</v>
      </c>
      <c r="L37" s="9">
        <f>COUNTIFS(tbl_data[2:T1C],$A37,tbl_data[12. Consultation Group of],$L$3)</f>
        <v>0</v>
      </c>
      <c r="M37" s="13">
        <f t="shared" si="8"/>
        <v>0</v>
      </c>
      <c r="N37" s="8">
        <f>COUNTIFS(tbl_data[3:T1C],$A37,tbl_data[12. Consultation Group of],$N$3)</f>
        <v>0</v>
      </c>
      <c r="O37" s="9">
        <f>COUNTIFS(tbl_data[3:T1C],$A37,tbl_data[12. Consultation Group of],$O$3)</f>
        <v>0</v>
      </c>
      <c r="P37" s="9">
        <f>COUNTIFS(tbl_data[3:T1C],$A37,tbl_data[12. Consultation Group of],$P$3)</f>
        <v>0</v>
      </c>
      <c r="Q37" s="9">
        <f>COUNTIFS(tbl_data[3:T1C],$A37,tbl_data[12. Consultation Group of],$Q$3)</f>
        <v>0</v>
      </c>
      <c r="R37" s="9">
        <f>COUNTIFS(tbl_data[3:T1C],$A37,tbl_data[12. Consultation Group of],$R$3)</f>
        <v>0</v>
      </c>
      <c r="S37" s="13">
        <f t="shared" si="9"/>
        <v>0</v>
      </c>
      <c r="T37" s="8">
        <f t="shared" si="10"/>
        <v>0</v>
      </c>
      <c r="U37" s="9">
        <f t="shared" si="11"/>
        <v>0</v>
      </c>
      <c r="V37" s="9">
        <f t="shared" si="12"/>
        <v>0</v>
      </c>
      <c r="W37" s="9">
        <f t="shared" si="13"/>
        <v>0</v>
      </c>
      <c r="X37" s="9">
        <f t="shared" si="14"/>
        <v>0</v>
      </c>
      <c r="Y37" s="13">
        <f t="shared" si="15"/>
        <v>0</v>
      </c>
      <c r="Z37" s="32"/>
      <c r="AB37" s="22">
        <f t="shared" si="1"/>
        <v>0</v>
      </c>
      <c r="AC37" s="22">
        <f t="shared" si="2"/>
        <v>0</v>
      </c>
      <c r="AD37" s="22">
        <f t="shared" si="3"/>
        <v>0</v>
      </c>
      <c r="AE37" s="22">
        <f t="shared" si="4"/>
        <v>0</v>
      </c>
      <c r="AF37" s="22">
        <f t="shared" si="5"/>
        <v>0</v>
      </c>
      <c r="AG37" s="22">
        <f t="shared" si="6"/>
        <v>0</v>
      </c>
      <c r="AH37" s="32"/>
      <c r="AI37" s="24" t="s">
        <v>333</v>
      </c>
    </row>
    <row r="38" spans="1:35" x14ac:dyDescent="0.25">
      <c r="A38" s="18" t="s">
        <v>211</v>
      </c>
      <c r="B38" s="8">
        <f>COUNTIFS(tbl_data[1:T1C],A38,tbl_data[12. Consultation Group of],$B$3)</f>
        <v>0</v>
      </c>
      <c r="C38" s="9">
        <f>COUNTIFS(tbl_data[1:T1C],$A38,tbl_data[12. Consultation Group of],$C$3)</f>
        <v>0</v>
      </c>
      <c r="D38" s="9">
        <f>COUNTIFS(tbl_data[1:T1C],$A38,tbl_data[12. Consultation Group of],$D$3)</f>
        <v>0</v>
      </c>
      <c r="E38" s="9">
        <f>COUNTIFS(tbl_data[1:T1C],$A38,tbl_data[12. Consultation Group of],$E$3)</f>
        <v>0</v>
      </c>
      <c r="F38" s="9">
        <f>COUNTIFS(tbl_data[1:T1C],$A38,tbl_data[12. Consultation Group of],$F$3)</f>
        <v>1</v>
      </c>
      <c r="G38" s="13">
        <f t="shared" si="7"/>
        <v>1</v>
      </c>
      <c r="H38" s="8">
        <f>COUNTIFS(tbl_data[2:T1C],A38,tbl_data[12. Consultation Group of],$H$3)</f>
        <v>0</v>
      </c>
      <c r="I38" s="9">
        <f>COUNTIFS(tbl_data[2:T1C],$A38,tbl_data[12. Consultation Group of],$I$3)</f>
        <v>0</v>
      </c>
      <c r="J38" s="9">
        <f>COUNTIFS(tbl_data[2:T1C],$A38,tbl_data[12. Consultation Group of],$J$3)</f>
        <v>0</v>
      </c>
      <c r="K38" s="9">
        <f>COUNTIFS(tbl_data[2:T1C],$A38,tbl_data[12. Consultation Group of],$K$3)</f>
        <v>1</v>
      </c>
      <c r="L38" s="9">
        <f>COUNTIFS(tbl_data[2:T1C],$A38,tbl_data[12. Consultation Group of],$L$3)</f>
        <v>0</v>
      </c>
      <c r="M38" s="13">
        <f t="shared" si="8"/>
        <v>1</v>
      </c>
      <c r="N38" s="8">
        <f>COUNTIFS(tbl_data[3:T1C],$A38,tbl_data[12. Consultation Group of],$N$3)</f>
        <v>1</v>
      </c>
      <c r="O38" s="9">
        <f>COUNTIFS(tbl_data[3:T1C],$A38,tbl_data[12. Consultation Group of],$O$3)</f>
        <v>0</v>
      </c>
      <c r="P38" s="9">
        <f>COUNTIFS(tbl_data[3:T1C],$A38,tbl_data[12. Consultation Group of],$P$3)</f>
        <v>0</v>
      </c>
      <c r="Q38" s="9">
        <f>COUNTIFS(tbl_data[3:T1C],$A38,tbl_data[12. Consultation Group of],$Q$3)</f>
        <v>1</v>
      </c>
      <c r="R38" s="9">
        <f>COUNTIFS(tbl_data[3:T1C],$A38,tbl_data[12. Consultation Group of],$R$3)</f>
        <v>0</v>
      </c>
      <c r="S38" s="13">
        <f t="shared" si="9"/>
        <v>2</v>
      </c>
      <c r="T38" s="8">
        <f t="shared" si="10"/>
        <v>1</v>
      </c>
      <c r="U38" s="9">
        <f t="shared" si="11"/>
        <v>0</v>
      </c>
      <c r="V38" s="9">
        <f t="shared" si="12"/>
        <v>0</v>
      </c>
      <c r="W38" s="9">
        <f t="shared" si="13"/>
        <v>3</v>
      </c>
      <c r="X38" s="9">
        <f t="shared" si="14"/>
        <v>3</v>
      </c>
      <c r="Y38" s="13">
        <f t="shared" si="15"/>
        <v>7</v>
      </c>
      <c r="Z38" s="32"/>
      <c r="AB38" s="22">
        <f t="shared" si="1"/>
        <v>6.25E-2</v>
      </c>
      <c r="AC38" s="22">
        <f t="shared" si="2"/>
        <v>0</v>
      </c>
      <c r="AD38" s="22">
        <f t="shared" si="3"/>
        <v>0</v>
      </c>
      <c r="AE38" s="22">
        <f t="shared" si="4"/>
        <v>0.15789473684210525</v>
      </c>
      <c r="AF38" s="22">
        <f t="shared" si="5"/>
        <v>0.33333333333333331</v>
      </c>
      <c r="AG38" s="22">
        <f t="shared" si="6"/>
        <v>0.16666666666666666</v>
      </c>
      <c r="AH38" s="32"/>
      <c r="AI38" s="24" t="s">
        <v>211</v>
      </c>
    </row>
    <row r="39" spans="1:35" x14ac:dyDescent="0.25">
      <c r="A39" s="18" t="s">
        <v>480</v>
      </c>
      <c r="B39" s="8">
        <f>COUNTIFS(tbl_data[1:T1C],A39,tbl_data[12. Consultation Group of],$B$3)</f>
        <v>0</v>
      </c>
      <c r="C39" s="9">
        <f>COUNTIFS(tbl_data[1:T1C],$A39,tbl_data[12. Consultation Group of],$C$3)</f>
        <v>0</v>
      </c>
      <c r="D39" s="9">
        <f>COUNTIFS(tbl_data[1:T1C],$A39,tbl_data[12. Consultation Group of],$D$3)</f>
        <v>0</v>
      </c>
      <c r="E39" s="9">
        <f>COUNTIFS(tbl_data[1:T1C],$A39,tbl_data[12. Consultation Group of],$E$3)</f>
        <v>0</v>
      </c>
      <c r="F39" s="9">
        <f>COUNTIFS(tbl_data[1:T1C],$A39,tbl_data[12. Consultation Group of],$F$3)</f>
        <v>0</v>
      </c>
      <c r="G39" s="13">
        <f t="shared" si="7"/>
        <v>0</v>
      </c>
      <c r="H39" s="8">
        <f>COUNTIFS(tbl_data[2:T1C],A39,tbl_data[12. Consultation Group of],$H$3)</f>
        <v>0</v>
      </c>
      <c r="I39" s="9">
        <f>COUNTIFS(tbl_data[2:T1C],$A39,tbl_data[12. Consultation Group of],$I$3)</f>
        <v>0</v>
      </c>
      <c r="J39" s="9">
        <f>COUNTIFS(tbl_data[2:T1C],$A39,tbl_data[12. Consultation Group of],$J$3)</f>
        <v>0</v>
      </c>
      <c r="K39" s="9">
        <f>COUNTIFS(tbl_data[2:T1C],$A39,tbl_data[12. Consultation Group of],$K$3)</f>
        <v>0</v>
      </c>
      <c r="L39" s="9">
        <f>COUNTIFS(tbl_data[2:T1C],$A39,tbl_data[12. Consultation Group of],$L$3)</f>
        <v>0</v>
      </c>
      <c r="M39" s="13">
        <f t="shared" si="8"/>
        <v>0</v>
      </c>
      <c r="N39" s="8">
        <f>COUNTIFS(tbl_data[3:T1C],$A39,tbl_data[12. Consultation Group of],$N$3)</f>
        <v>0</v>
      </c>
      <c r="O39" s="9">
        <f>COUNTIFS(tbl_data[3:T1C],$A39,tbl_data[12. Consultation Group of],$O$3)</f>
        <v>0</v>
      </c>
      <c r="P39" s="9">
        <f>COUNTIFS(tbl_data[3:T1C],$A39,tbl_data[12. Consultation Group of],$P$3)</f>
        <v>0</v>
      </c>
      <c r="Q39" s="9">
        <f>COUNTIFS(tbl_data[3:T1C],$A39,tbl_data[12. Consultation Group of],$Q$3)</f>
        <v>0</v>
      </c>
      <c r="R39" s="9">
        <f>COUNTIFS(tbl_data[3:T1C],$A39,tbl_data[12. Consultation Group of],$R$3)</f>
        <v>0</v>
      </c>
      <c r="S39" s="13">
        <f t="shared" si="9"/>
        <v>0</v>
      </c>
      <c r="T39" s="8">
        <f t="shared" si="10"/>
        <v>0</v>
      </c>
      <c r="U39" s="9">
        <f t="shared" si="11"/>
        <v>0</v>
      </c>
      <c r="V39" s="9">
        <f t="shared" si="12"/>
        <v>0</v>
      </c>
      <c r="W39" s="9">
        <f t="shared" si="13"/>
        <v>0</v>
      </c>
      <c r="X39" s="9">
        <f t="shared" si="14"/>
        <v>0</v>
      </c>
      <c r="Y39" s="13">
        <f t="shared" si="15"/>
        <v>0</v>
      </c>
      <c r="Z39" s="32"/>
      <c r="AB39" s="22">
        <f t="shared" si="1"/>
        <v>0</v>
      </c>
      <c r="AC39" s="22">
        <f t="shared" si="2"/>
        <v>0</v>
      </c>
      <c r="AD39" s="22">
        <f t="shared" si="3"/>
        <v>0</v>
      </c>
      <c r="AE39" s="22">
        <f t="shared" si="4"/>
        <v>0</v>
      </c>
      <c r="AF39" s="22">
        <f t="shared" si="5"/>
        <v>0</v>
      </c>
      <c r="AG39" s="22">
        <f t="shared" si="6"/>
        <v>0</v>
      </c>
      <c r="AH39" s="32"/>
      <c r="AI39" s="24" t="s">
        <v>480</v>
      </c>
    </row>
    <row r="40" spans="1:35" x14ac:dyDescent="0.25">
      <c r="A40" s="18" t="s">
        <v>316</v>
      </c>
      <c r="B40" s="8">
        <f>COUNTIFS(tbl_data[1:T1C],A40,tbl_data[12. Consultation Group of],$B$3)</f>
        <v>0</v>
      </c>
      <c r="C40" s="9">
        <f>COUNTIFS(tbl_data[1:T1C],$A40,tbl_data[12. Consultation Group of],$C$3)</f>
        <v>0</v>
      </c>
      <c r="D40" s="9">
        <f>COUNTIFS(tbl_data[1:T1C],$A40,tbl_data[12. Consultation Group of],$D$3)</f>
        <v>0</v>
      </c>
      <c r="E40" s="9">
        <f>COUNTIFS(tbl_data[1:T1C],$A40,tbl_data[12. Consultation Group of],$E$3)</f>
        <v>0</v>
      </c>
      <c r="F40" s="9">
        <f>COUNTIFS(tbl_data[1:T1C],$A40,tbl_data[12. Consultation Group of],$F$3)</f>
        <v>0</v>
      </c>
      <c r="G40" s="13">
        <f t="shared" si="7"/>
        <v>0</v>
      </c>
      <c r="H40" s="8">
        <f>COUNTIFS(tbl_data[2:T1C],A40,tbl_data[12. Consultation Group of],$H$3)</f>
        <v>0</v>
      </c>
      <c r="I40" s="9">
        <f>COUNTIFS(tbl_data[2:T1C],$A40,tbl_data[12. Consultation Group of],$I$3)</f>
        <v>0</v>
      </c>
      <c r="J40" s="9">
        <f>COUNTIFS(tbl_data[2:T1C],$A40,tbl_data[12. Consultation Group of],$J$3)</f>
        <v>0</v>
      </c>
      <c r="K40" s="9">
        <f>COUNTIFS(tbl_data[2:T1C],$A40,tbl_data[12. Consultation Group of],$K$3)</f>
        <v>1</v>
      </c>
      <c r="L40" s="9">
        <f>COUNTIFS(tbl_data[2:T1C],$A40,tbl_data[12. Consultation Group of],$L$3)</f>
        <v>0</v>
      </c>
      <c r="M40" s="13">
        <f t="shared" si="8"/>
        <v>1</v>
      </c>
      <c r="N40" s="8">
        <f>COUNTIFS(tbl_data[3:T1C],$A40,tbl_data[12. Consultation Group of],$N$3)</f>
        <v>0</v>
      </c>
      <c r="O40" s="9">
        <f>COUNTIFS(tbl_data[3:T1C],$A40,tbl_data[12. Consultation Group of],$O$3)</f>
        <v>0</v>
      </c>
      <c r="P40" s="9">
        <f>COUNTIFS(tbl_data[3:T1C],$A40,tbl_data[12. Consultation Group of],$P$3)</f>
        <v>0</v>
      </c>
      <c r="Q40" s="9">
        <f>COUNTIFS(tbl_data[3:T1C],$A40,tbl_data[12. Consultation Group of],$Q$3)</f>
        <v>0</v>
      </c>
      <c r="R40" s="9">
        <f>COUNTIFS(tbl_data[3:T1C],$A40,tbl_data[12. Consultation Group of],$R$3)</f>
        <v>0</v>
      </c>
      <c r="S40" s="13">
        <f t="shared" si="9"/>
        <v>0</v>
      </c>
      <c r="T40" s="8">
        <f t="shared" si="10"/>
        <v>0</v>
      </c>
      <c r="U40" s="9">
        <f t="shared" si="11"/>
        <v>0</v>
      </c>
      <c r="V40" s="9">
        <f t="shared" si="12"/>
        <v>0</v>
      </c>
      <c r="W40" s="9">
        <f t="shared" si="13"/>
        <v>2</v>
      </c>
      <c r="X40" s="9">
        <f t="shared" si="14"/>
        <v>0</v>
      </c>
      <c r="Y40" s="13">
        <f t="shared" si="15"/>
        <v>2</v>
      </c>
      <c r="Z40" s="32"/>
      <c r="AB40" s="22">
        <f t="shared" si="1"/>
        <v>0</v>
      </c>
      <c r="AC40" s="22">
        <f t="shared" si="2"/>
        <v>0</v>
      </c>
      <c r="AD40" s="22">
        <f t="shared" si="3"/>
        <v>0</v>
      </c>
      <c r="AE40" s="22">
        <f t="shared" si="4"/>
        <v>0.10526315789473684</v>
      </c>
      <c r="AF40" s="22">
        <f t="shared" si="5"/>
        <v>0</v>
      </c>
      <c r="AG40" s="22">
        <f t="shared" si="6"/>
        <v>4.7619047619047616E-2</v>
      </c>
      <c r="AH40" s="32"/>
      <c r="AI40" s="24" t="s">
        <v>316</v>
      </c>
    </row>
    <row r="41" spans="1:35" x14ac:dyDescent="0.25">
      <c r="A41" s="18" t="s">
        <v>215</v>
      </c>
      <c r="B41" s="8">
        <f>COUNTIFS(tbl_data[1:T1C],A41,tbl_data[12. Consultation Group of],$B$3)</f>
        <v>0</v>
      </c>
      <c r="C41" s="9">
        <f>COUNTIFS(tbl_data[1:T1C],$A41,tbl_data[12. Consultation Group of],$C$3)</f>
        <v>0</v>
      </c>
      <c r="D41" s="9">
        <f>COUNTIFS(tbl_data[1:T1C],$A41,tbl_data[12. Consultation Group of],$D$3)</f>
        <v>0</v>
      </c>
      <c r="E41" s="9">
        <f>COUNTIFS(tbl_data[1:T1C],$A41,tbl_data[12. Consultation Group of],$E$3)</f>
        <v>0</v>
      </c>
      <c r="F41" s="9">
        <f>COUNTIFS(tbl_data[1:T1C],$A41,tbl_data[12. Consultation Group of],$F$3)</f>
        <v>0</v>
      </c>
      <c r="G41" s="43"/>
      <c r="H41" s="8">
        <f>COUNTIFS(tbl_data[2:T1C],A41,tbl_data[12. Consultation Group of],$H$3)</f>
        <v>1</v>
      </c>
      <c r="I41" s="9">
        <f>COUNTIFS(tbl_data[2:T1C],$A41,tbl_data[12. Consultation Group of],$I$3)</f>
        <v>1</v>
      </c>
      <c r="J41" s="9">
        <f>COUNTIFS(tbl_data[2:T1C],$A41,tbl_data[12. Consultation Group of],$J$3)</f>
        <v>0</v>
      </c>
      <c r="K41" s="9">
        <f>COUNTIFS(tbl_data[2:T1C],$A41,tbl_data[12. Consultation Group of],$K$3)</f>
        <v>0</v>
      </c>
      <c r="L41" s="9">
        <f>COUNTIFS(tbl_data[2:T1C],$A41,tbl_data[12. Consultation Group of],$L$3)</f>
        <v>0</v>
      </c>
      <c r="M41" s="13">
        <f t="shared" si="8"/>
        <v>2</v>
      </c>
      <c r="N41" s="8">
        <f>COUNTIFS(tbl_data[3:T1C],$A41,tbl_data[12. Consultation Group of],$N$3)</f>
        <v>0</v>
      </c>
      <c r="O41" s="9">
        <f>COUNTIFS(tbl_data[3:T1C],$A41,tbl_data[12. Consultation Group of],$O$3)</f>
        <v>0</v>
      </c>
      <c r="P41" s="9">
        <f>COUNTIFS(tbl_data[3:T1C],$A41,tbl_data[12. Consultation Group of],$P$3)</f>
        <v>0</v>
      </c>
      <c r="Q41" s="9">
        <f>COUNTIFS(tbl_data[3:T1C],$A41,tbl_data[12. Consultation Group of],$Q$3)</f>
        <v>0</v>
      </c>
      <c r="R41" s="9">
        <f>COUNTIFS(tbl_data[3:T1C],$A41,tbl_data[12. Consultation Group of],$R$3)</f>
        <v>0</v>
      </c>
      <c r="S41" s="43"/>
      <c r="T41" s="8">
        <f t="shared" si="10"/>
        <v>2</v>
      </c>
      <c r="U41" s="9">
        <f t="shared" si="11"/>
        <v>2</v>
      </c>
      <c r="V41" s="9">
        <f t="shared" si="12"/>
        <v>0</v>
      </c>
      <c r="W41" s="9">
        <f t="shared" si="13"/>
        <v>0</v>
      </c>
      <c r="X41" s="9">
        <f t="shared" si="14"/>
        <v>0</v>
      </c>
      <c r="Y41" s="13">
        <f t="shared" si="15"/>
        <v>4</v>
      </c>
      <c r="Z41" s="32"/>
      <c r="AB41" s="22">
        <f t="shared" si="1"/>
        <v>0.125</v>
      </c>
      <c r="AC41" s="22">
        <f t="shared" si="2"/>
        <v>0.18181818181818182</v>
      </c>
      <c r="AD41" s="22">
        <f t="shared" si="3"/>
        <v>0</v>
      </c>
      <c r="AE41" s="22">
        <f t="shared" si="4"/>
        <v>0</v>
      </c>
      <c r="AF41" s="22">
        <f t="shared" si="5"/>
        <v>0</v>
      </c>
      <c r="AG41" s="22">
        <f t="shared" si="6"/>
        <v>9.5238095238095233E-2</v>
      </c>
      <c r="AH41" s="32"/>
      <c r="AI41" s="24" t="s">
        <v>215</v>
      </c>
    </row>
    <row r="42" spans="1:35" x14ac:dyDescent="0.25">
      <c r="A42" s="18" t="s">
        <v>335</v>
      </c>
      <c r="B42" s="8">
        <f>COUNTIFS(tbl_data[1:T1C],A42,tbl_data[12. Consultation Group of],$B$3)</f>
        <v>0</v>
      </c>
      <c r="C42" s="9">
        <f>COUNTIFS(tbl_data[1:T1C],$A42,tbl_data[12. Consultation Group of],$C$3)</f>
        <v>0</v>
      </c>
      <c r="D42" s="9">
        <f>COUNTIFS(tbl_data[1:T1C],$A42,tbl_data[12. Consultation Group of],$D$3)</f>
        <v>0</v>
      </c>
      <c r="E42" s="9">
        <f>COUNTIFS(tbl_data[1:T1C],$A42,tbl_data[12. Consultation Group of],$E$3)</f>
        <v>0</v>
      </c>
      <c r="F42" s="9">
        <f>COUNTIFS(tbl_data[1:T1C],$A42,tbl_data[12. Consultation Group of],$F$3)</f>
        <v>0</v>
      </c>
      <c r="G42" s="43"/>
      <c r="H42" s="8">
        <f>COUNTIFS(tbl_data[2:T1C],A42,tbl_data[12. Consultation Group of],$H$3)</f>
        <v>0</v>
      </c>
      <c r="I42" s="9">
        <f>COUNTIFS(tbl_data[2:T1C],$A42,tbl_data[12. Consultation Group of],$I$3)</f>
        <v>0</v>
      </c>
      <c r="J42" s="9">
        <f>COUNTIFS(tbl_data[2:T1C],$A42,tbl_data[12. Consultation Group of],$J$3)</f>
        <v>0</v>
      </c>
      <c r="K42" s="9">
        <f>COUNTIFS(tbl_data[2:T1C],$A42,tbl_data[12. Consultation Group of],$K$3)</f>
        <v>0</v>
      </c>
      <c r="L42" s="9">
        <f>COUNTIFS(tbl_data[2:T1C],$A42,tbl_data[12. Consultation Group of],$L$3)</f>
        <v>0</v>
      </c>
      <c r="M42" s="13">
        <f t="shared" si="8"/>
        <v>0</v>
      </c>
      <c r="N42" s="8">
        <f>COUNTIFS(tbl_data[3:T1C],$A42,tbl_data[12. Consultation Group of],$N$3)</f>
        <v>0</v>
      </c>
      <c r="O42" s="9">
        <f>COUNTIFS(tbl_data[3:T1C],$A42,tbl_data[12. Consultation Group of],$O$3)</f>
        <v>0</v>
      </c>
      <c r="P42" s="9">
        <f>COUNTIFS(tbl_data[3:T1C],$A42,tbl_data[12. Consultation Group of],$P$3)</f>
        <v>0</v>
      </c>
      <c r="Q42" s="9">
        <f>COUNTIFS(tbl_data[3:T1C],$A42,tbl_data[12. Consultation Group of],$Q$3)</f>
        <v>0</v>
      </c>
      <c r="R42" s="9">
        <f>COUNTIFS(tbl_data[3:T1C],$A42,tbl_data[12. Consultation Group of],$R$3)</f>
        <v>0</v>
      </c>
      <c r="S42" s="43"/>
      <c r="T42" s="8">
        <f t="shared" si="10"/>
        <v>0</v>
      </c>
      <c r="U42" s="9">
        <f t="shared" si="11"/>
        <v>0</v>
      </c>
      <c r="V42" s="9">
        <f t="shared" si="12"/>
        <v>0</v>
      </c>
      <c r="W42" s="9">
        <f t="shared" si="13"/>
        <v>0</v>
      </c>
      <c r="X42" s="9">
        <f t="shared" si="14"/>
        <v>0</v>
      </c>
      <c r="Y42" s="13">
        <f t="shared" si="15"/>
        <v>0</v>
      </c>
      <c r="Z42" s="32"/>
      <c r="AB42" s="22">
        <f t="shared" si="1"/>
        <v>0</v>
      </c>
      <c r="AC42" s="22">
        <f t="shared" si="2"/>
        <v>0</v>
      </c>
      <c r="AD42" s="22">
        <f t="shared" si="3"/>
        <v>0</v>
      </c>
      <c r="AE42" s="22">
        <f t="shared" si="4"/>
        <v>0</v>
      </c>
      <c r="AF42" s="22">
        <f t="shared" si="5"/>
        <v>0</v>
      </c>
      <c r="AG42" s="22">
        <f t="shared" si="6"/>
        <v>0</v>
      </c>
      <c r="AH42" s="32"/>
      <c r="AI42" s="24" t="s">
        <v>335</v>
      </c>
    </row>
    <row r="43" spans="1:35" x14ac:dyDescent="0.25">
      <c r="A43" s="18" t="s">
        <v>451</v>
      </c>
      <c r="B43" s="8">
        <f>COUNTIFS(tbl_data[1:T1C],A43,tbl_data[12. Consultation Group of],$B$3)</f>
        <v>0</v>
      </c>
      <c r="C43" s="9">
        <f>COUNTIFS(tbl_data[1:T1C],$A43,tbl_data[12. Consultation Group of],$C$3)</f>
        <v>0</v>
      </c>
      <c r="D43" s="9">
        <f>COUNTIFS(tbl_data[1:T1C],$A43,tbl_data[12. Consultation Group of],$D$3)</f>
        <v>0</v>
      </c>
      <c r="E43" s="9">
        <f>COUNTIFS(tbl_data[1:T1C],$A43,tbl_data[12. Consultation Group of],$E$3)</f>
        <v>0</v>
      </c>
      <c r="F43" s="9">
        <f>COUNTIFS(tbl_data[1:T1C],$A43,tbl_data[12. Consultation Group of],$F$3)</f>
        <v>0</v>
      </c>
      <c r="G43" s="43"/>
      <c r="H43" s="8">
        <f>COUNTIFS(tbl_data[2:T1C],A43,tbl_data[12. Consultation Group of],$H$3)</f>
        <v>0</v>
      </c>
      <c r="I43" s="9">
        <f>COUNTIFS(tbl_data[2:T1C],$A43,tbl_data[12. Consultation Group of],$I$3)</f>
        <v>0</v>
      </c>
      <c r="J43" s="9">
        <f>COUNTIFS(tbl_data[2:T1C],$A43,tbl_data[12. Consultation Group of],$J$3)</f>
        <v>0</v>
      </c>
      <c r="K43" s="9">
        <f>COUNTIFS(tbl_data[2:T1C],$A43,tbl_data[12. Consultation Group of],$K$3)</f>
        <v>0</v>
      </c>
      <c r="L43" s="9">
        <f>COUNTIFS(tbl_data[2:T1C],$A43,tbl_data[12. Consultation Group of],$L$3)</f>
        <v>0</v>
      </c>
      <c r="M43" s="13">
        <f t="shared" si="8"/>
        <v>0</v>
      </c>
      <c r="N43" s="8">
        <f>COUNTIFS(tbl_data[3:T1C],$A43,tbl_data[12. Consultation Group of],$N$3)</f>
        <v>0</v>
      </c>
      <c r="O43" s="9">
        <f>COUNTIFS(tbl_data[3:T1C],$A43,tbl_data[12. Consultation Group of],$O$3)</f>
        <v>0</v>
      </c>
      <c r="P43" s="9">
        <f>COUNTIFS(tbl_data[3:T1C],$A43,tbl_data[12. Consultation Group of],$P$3)</f>
        <v>0</v>
      </c>
      <c r="Q43" s="9">
        <f>COUNTIFS(tbl_data[3:T1C],$A43,tbl_data[12. Consultation Group of],$Q$3)</f>
        <v>0</v>
      </c>
      <c r="R43" s="9">
        <f>COUNTIFS(tbl_data[3:T1C],$A43,tbl_data[12. Consultation Group of],$R$3)</f>
        <v>0</v>
      </c>
      <c r="S43" s="43"/>
      <c r="T43" s="8">
        <f t="shared" si="10"/>
        <v>0</v>
      </c>
      <c r="U43" s="9">
        <f t="shared" si="11"/>
        <v>0</v>
      </c>
      <c r="V43" s="9">
        <f t="shared" si="12"/>
        <v>0</v>
      </c>
      <c r="W43" s="9">
        <f t="shared" si="13"/>
        <v>0</v>
      </c>
      <c r="X43" s="9">
        <f t="shared" si="14"/>
        <v>0</v>
      </c>
      <c r="Y43" s="13">
        <f t="shared" si="15"/>
        <v>0</v>
      </c>
      <c r="Z43" s="32"/>
      <c r="AB43" s="22">
        <f t="shared" si="1"/>
        <v>0</v>
      </c>
      <c r="AC43" s="22">
        <f t="shared" si="2"/>
        <v>0</v>
      </c>
      <c r="AD43" s="22">
        <f t="shared" si="3"/>
        <v>0</v>
      </c>
      <c r="AE43" s="22">
        <f t="shared" si="4"/>
        <v>0</v>
      </c>
      <c r="AF43" s="22">
        <f t="shared" si="5"/>
        <v>0</v>
      </c>
      <c r="AG43" s="22">
        <f t="shared" si="6"/>
        <v>0</v>
      </c>
      <c r="AH43" s="32"/>
      <c r="AI43" s="24" t="s">
        <v>451</v>
      </c>
    </row>
    <row r="44" spans="1:35" x14ac:dyDescent="0.25">
      <c r="A44" s="18" t="s">
        <v>497</v>
      </c>
      <c r="B44" s="8">
        <f>COUNTIFS(tbl_data[1:T1C],A44,tbl_data[12. Consultation Group of],$B$3)</f>
        <v>0</v>
      </c>
      <c r="C44" s="9">
        <f>COUNTIFS(tbl_data[1:T1C],$A44,tbl_data[12. Consultation Group of],$C$3)</f>
        <v>0</v>
      </c>
      <c r="D44" s="9">
        <f>COUNTIFS(tbl_data[1:T1C],$A44,tbl_data[12. Consultation Group of],$D$3)</f>
        <v>1</v>
      </c>
      <c r="E44" s="9">
        <f>COUNTIFS(tbl_data[1:T1C],$A44,tbl_data[12. Consultation Group of],$E$3)</f>
        <v>0</v>
      </c>
      <c r="F44" s="9">
        <f>COUNTIFS(tbl_data[1:T1C],$A44,tbl_data[12. Consultation Group of],$F$3)</f>
        <v>0</v>
      </c>
      <c r="G44" s="43"/>
      <c r="H44" s="8">
        <f>COUNTIFS(tbl_data[2:T1C],A44,tbl_data[12. Consultation Group of],$H$3)</f>
        <v>0</v>
      </c>
      <c r="I44" s="9">
        <f>COUNTIFS(tbl_data[2:T1C],$A44,tbl_data[12. Consultation Group of],$I$3)</f>
        <v>0</v>
      </c>
      <c r="J44" s="9">
        <f>COUNTIFS(tbl_data[2:T1C],$A44,tbl_data[12. Consultation Group of],$J$3)</f>
        <v>0</v>
      </c>
      <c r="K44" s="9">
        <f>COUNTIFS(tbl_data[2:T1C],$A44,tbl_data[12. Consultation Group of],$K$3)</f>
        <v>0</v>
      </c>
      <c r="L44" s="9">
        <f>COUNTIFS(tbl_data[2:T1C],$A44,tbl_data[12. Consultation Group of],$L$3)</f>
        <v>0</v>
      </c>
      <c r="M44" s="13">
        <f t="shared" si="8"/>
        <v>0</v>
      </c>
      <c r="N44" s="8">
        <f>COUNTIFS(tbl_data[3:T1C],$A44,tbl_data[12. Consultation Group of],$N$3)</f>
        <v>0</v>
      </c>
      <c r="O44" s="9">
        <f>COUNTIFS(tbl_data[3:T1C],$A44,tbl_data[12. Consultation Group of],$O$3)</f>
        <v>0</v>
      </c>
      <c r="P44" s="9">
        <f>COUNTIFS(tbl_data[3:T1C],$A44,tbl_data[12. Consultation Group of],$P$3)</f>
        <v>0</v>
      </c>
      <c r="Q44" s="9">
        <f>COUNTIFS(tbl_data[3:T1C],$A44,tbl_data[12. Consultation Group of],$Q$3)</f>
        <v>0</v>
      </c>
      <c r="R44" s="9">
        <f>COUNTIFS(tbl_data[3:T1C],$A44,tbl_data[12. Consultation Group of],$R$3)</f>
        <v>0</v>
      </c>
      <c r="S44" s="43"/>
      <c r="T44" s="8">
        <f t="shared" si="10"/>
        <v>0</v>
      </c>
      <c r="U44" s="9">
        <f t="shared" si="11"/>
        <v>0</v>
      </c>
      <c r="V44" s="9">
        <f t="shared" si="12"/>
        <v>3</v>
      </c>
      <c r="W44" s="9">
        <f t="shared" si="13"/>
        <v>0</v>
      </c>
      <c r="X44" s="9">
        <f t="shared" si="14"/>
        <v>0</v>
      </c>
      <c r="Y44" s="13">
        <f t="shared" si="15"/>
        <v>3</v>
      </c>
      <c r="Z44" s="32"/>
      <c r="AB44" s="22">
        <f t="shared" si="1"/>
        <v>0</v>
      </c>
      <c r="AC44" s="22">
        <f t="shared" si="2"/>
        <v>0</v>
      </c>
      <c r="AD44" s="22">
        <f t="shared" si="3"/>
        <v>0.42857142857142855</v>
      </c>
      <c r="AE44" s="22">
        <f t="shared" si="4"/>
        <v>0</v>
      </c>
      <c r="AF44" s="22">
        <f t="shared" si="5"/>
        <v>0</v>
      </c>
      <c r="AG44" s="22">
        <f t="shared" si="6"/>
        <v>7.1428571428571425E-2</v>
      </c>
      <c r="AH44" s="32"/>
      <c r="AI44" s="24" t="s">
        <v>497</v>
      </c>
    </row>
    <row r="45" spans="1:35" x14ac:dyDescent="0.25">
      <c r="A45" s="18" t="s">
        <v>319</v>
      </c>
      <c r="B45" s="8">
        <f>COUNTIFS(tbl_data[1:T1C],A45,tbl_data[12. Consultation Group of],$B$3)</f>
        <v>0</v>
      </c>
      <c r="C45" s="9">
        <f>COUNTIFS(tbl_data[1:T1C],$A45,tbl_data[12. Consultation Group of],$C$3)</f>
        <v>0</v>
      </c>
      <c r="D45" s="9">
        <f>COUNTIFS(tbl_data[1:T1C],$A45,tbl_data[12. Consultation Group of],$D$3)</f>
        <v>0</v>
      </c>
      <c r="E45" s="9">
        <f>COUNTIFS(tbl_data[1:T1C],$A45,tbl_data[12. Consultation Group of],$E$3)</f>
        <v>0</v>
      </c>
      <c r="F45" s="9">
        <f>COUNTIFS(tbl_data[1:T1C],$A45,tbl_data[12. Consultation Group of],$F$3)</f>
        <v>0</v>
      </c>
      <c r="G45" s="43"/>
      <c r="H45" s="8">
        <f>COUNTIFS(tbl_data[2:T1C],A45,tbl_data[12. Consultation Group of],$H$3)</f>
        <v>0</v>
      </c>
      <c r="I45" s="9">
        <f>COUNTIFS(tbl_data[2:T1C],$A45,tbl_data[12. Consultation Group of],$I$3)</f>
        <v>0</v>
      </c>
      <c r="J45" s="9">
        <f>COUNTIFS(tbl_data[2:T1C],$A45,tbl_data[12. Consultation Group of],$J$3)</f>
        <v>0</v>
      </c>
      <c r="K45" s="9">
        <f>COUNTIFS(tbl_data[2:T1C],$A45,tbl_data[12. Consultation Group of],$K$3)</f>
        <v>0</v>
      </c>
      <c r="L45" s="9">
        <f>COUNTIFS(tbl_data[2:T1C],$A45,tbl_data[12. Consultation Group of],$L$3)</f>
        <v>0</v>
      </c>
      <c r="M45" s="13">
        <f t="shared" si="8"/>
        <v>0</v>
      </c>
      <c r="N45" s="8">
        <f>COUNTIFS(tbl_data[3:T1C],$A45,tbl_data[12. Consultation Group of],$N$3)</f>
        <v>0</v>
      </c>
      <c r="O45" s="9">
        <f>COUNTIFS(tbl_data[3:T1C],$A45,tbl_data[12. Consultation Group of],$O$3)</f>
        <v>0</v>
      </c>
      <c r="P45" s="9">
        <f>COUNTIFS(tbl_data[3:T1C],$A45,tbl_data[12. Consultation Group of],$P$3)</f>
        <v>0</v>
      </c>
      <c r="Q45" s="9">
        <f>COUNTIFS(tbl_data[3:T1C],$A45,tbl_data[12. Consultation Group of],$Q$3)</f>
        <v>0</v>
      </c>
      <c r="R45" s="9">
        <f>COUNTIFS(tbl_data[3:T1C],$A45,tbl_data[12. Consultation Group of],$R$3)</f>
        <v>0</v>
      </c>
      <c r="S45" s="43"/>
      <c r="T45" s="8">
        <f t="shared" si="10"/>
        <v>0</v>
      </c>
      <c r="U45" s="9">
        <f t="shared" si="11"/>
        <v>0</v>
      </c>
      <c r="V45" s="9">
        <f t="shared" si="12"/>
        <v>0</v>
      </c>
      <c r="W45" s="9">
        <f t="shared" si="13"/>
        <v>0</v>
      </c>
      <c r="X45" s="9">
        <f t="shared" si="14"/>
        <v>0</v>
      </c>
      <c r="Y45" s="13">
        <f t="shared" si="15"/>
        <v>0</v>
      </c>
      <c r="Z45" s="32"/>
      <c r="AB45" s="22">
        <f t="shared" si="1"/>
        <v>0</v>
      </c>
      <c r="AC45" s="22">
        <f t="shared" si="2"/>
        <v>0</v>
      </c>
      <c r="AD45" s="22">
        <f t="shared" si="3"/>
        <v>0</v>
      </c>
      <c r="AE45" s="22">
        <f t="shared" si="4"/>
        <v>0</v>
      </c>
      <c r="AF45" s="22">
        <f t="shared" si="5"/>
        <v>0</v>
      </c>
      <c r="AG45" s="22">
        <f t="shared" si="6"/>
        <v>0</v>
      </c>
      <c r="AH45" s="32"/>
      <c r="AI45" s="24" t="s">
        <v>319</v>
      </c>
    </row>
    <row r="46" spans="1:35" x14ac:dyDescent="0.25">
      <c r="A46" s="18" t="s">
        <v>861</v>
      </c>
      <c r="B46" s="8">
        <f>COUNTIFS(tbl_data[1:T1C],A46,tbl_data[12. Consultation Group of],$B$3)</f>
        <v>0</v>
      </c>
      <c r="C46" s="9">
        <f>COUNTIFS(tbl_data[1:T1C],$A46,tbl_data[12. Consultation Group of],$C$3)</f>
        <v>0</v>
      </c>
      <c r="D46" s="9">
        <f>COUNTIFS(tbl_data[1:T1C],$A46,tbl_data[12. Consultation Group of],$D$3)</f>
        <v>0</v>
      </c>
      <c r="E46" s="9">
        <f>COUNTIFS(tbl_data[1:T1C],$A46,tbl_data[12. Consultation Group of],$E$3)</f>
        <v>0</v>
      </c>
      <c r="F46" s="9">
        <f>COUNTIFS(tbl_data[1:T1C],$A46,tbl_data[12. Consultation Group of],$F$3)</f>
        <v>0</v>
      </c>
      <c r="G46" s="43"/>
      <c r="H46" s="8">
        <f>COUNTIFS(tbl_data[2:T1C],A46,tbl_data[12. Consultation Group of],$H$3)</f>
        <v>0</v>
      </c>
      <c r="I46" s="9">
        <f>COUNTIFS(tbl_data[2:T1C],$A46,tbl_data[12. Consultation Group of],$I$3)</f>
        <v>0</v>
      </c>
      <c r="J46" s="9">
        <f>COUNTIFS(tbl_data[2:T1C],$A46,tbl_data[12. Consultation Group of],$J$3)</f>
        <v>0</v>
      </c>
      <c r="K46" s="9">
        <f>COUNTIFS(tbl_data[2:T1C],$A46,tbl_data[12. Consultation Group of],$K$3)</f>
        <v>0</v>
      </c>
      <c r="L46" s="9">
        <f>COUNTIFS(tbl_data[2:T1C],$A46,tbl_data[12. Consultation Group of],$L$3)</f>
        <v>0</v>
      </c>
      <c r="M46" s="13">
        <f t="shared" si="8"/>
        <v>0</v>
      </c>
      <c r="N46" s="8">
        <f>COUNTIFS(tbl_data[3:T1C],$A46,tbl_data[12. Consultation Group of],$N$3)</f>
        <v>0</v>
      </c>
      <c r="O46" s="9">
        <f>COUNTIFS(tbl_data[3:T1C],$A46,tbl_data[12. Consultation Group of],$O$3)</f>
        <v>0</v>
      </c>
      <c r="P46" s="9">
        <f>COUNTIFS(tbl_data[3:T1C],$A46,tbl_data[12. Consultation Group of],$P$3)</f>
        <v>0</v>
      </c>
      <c r="Q46" s="9">
        <f>COUNTIFS(tbl_data[3:T1C],$A46,tbl_data[12. Consultation Group of],$Q$3)</f>
        <v>0</v>
      </c>
      <c r="R46" s="9">
        <f>COUNTIFS(tbl_data[3:T1C],$A46,tbl_data[12. Consultation Group of],$R$3)</f>
        <v>0</v>
      </c>
      <c r="S46" s="43"/>
      <c r="T46" s="8">
        <f t="shared" si="10"/>
        <v>0</v>
      </c>
      <c r="U46" s="9">
        <f t="shared" si="11"/>
        <v>0</v>
      </c>
      <c r="V46" s="9">
        <f t="shared" si="12"/>
        <v>0</v>
      </c>
      <c r="W46" s="9">
        <f t="shared" si="13"/>
        <v>0</v>
      </c>
      <c r="X46" s="9">
        <f t="shared" si="14"/>
        <v>0</v>
      </c>
      <c r="Y46" s="13">
        <f t="shared" si="15"/>
        <v>0</v>
      </c>
      <c r="Z46" s="32"/>
      <c r="AB46" s="22">
        <f t="shared" si="1"/>
        <v>0</v>
      </c>
      <c r="AC46" s="22">
        <f t="shared" si="2"/>
        <v>0</v>
      </c>
      <c r="AD46" s="22">
        <f t="shared" si="3"/>
        <v>0</v>
      </c>
      <c r="AE46" s="22">
        <f t="shared" si="4"/>
        <v>0</v>
      </c>
      <c r="AF46" s="22">
        <f t="shared" si="5"/>
        <v>0</v>
      </c>
      <c r="AG46" s="22">
        <f t="shared" si="6"/>
        <v>0</v>
      </c>
      <c r="AH46" s="32"/>
      <c r="AI46" s="24" t="s">
        <v>861</v>
      </c>
    </row>
    <row r="47" spans="1:35" x14ac:dyDescent="0.25">
      <c r="A47" s="18" t="s">
        <v>165</v>
      </c>
      <c r="B47" s="8">
        <f>COUNTIFS(tbl_data[1:T1C],A47,tbl_data[12. Consultation Group of],$B$3)</f>
        <v>0</v>
      </c>
      <c r="C47" s="9">
        <f>COUNTIFS(tbl_data[1:T1C],$A47,tbl_data[12. Consultation Group of],$C$3)</f>
        <v>0</v>
      </c>
      <c r="D47" s="9">
        <f>COUNTIFS(tbl_data[1:T1C],$A47,tbl_data[12. Consultation Group of],$D$3)</f>
        <v>0</v>
      </c>
      <c r="E47" s="9">
        <f>COUNTIFS(tbl_data[1:T1C],$A47,tbl_data[12. Consultation Group of],$E$3)</f>
        <v>0</v>
      </c>
      <c r="F47" s="9">
        <f>COUNTIFS(tbl_data[1:T1C],$A47,tbl_data[12. Consultation Group of],$F$3)</f>
        <v>0</v>
      </c>
      <c r="G47" s="43"/>
      <c r="H47" s="8">
        <f>COUNTIFS(tbl_data[2:T1C],A47,tbl_data[12. Consultation Group of],$H$3)</f>
        <v>0</v>
      </c>
      <c r="I47" s="9">
        <f>COUNTIFS(tbl_data[2:T1C],$A47,tbl_data[12. Consultation Group of],$I$3)</f>
        <v>0</v>
      </c>
      <c r="J47" s="9">
        <f>COUNTIFS(tbl_data[2:T1C],$A47,tbl_data[12. Consultation Group of],$J$3)</f>
        <v>0</v>
      </c>
      <c r="K47" s="9">
        <f>COUNTIFS(tbl_data[2:T1C],$A47,tbl_data[12. Consultation Group of],$K$3)</f>
        <v>1</v>
      </c>
      <c r="L47" s="9">
        <f>COUNTIFS(tbl_data[2:T1C],$A47,tbl_data[12. Consultation Group of],$L$3)</f>
        <v>0</v>
      </c>
      <c r="M47" s="13">
        <f t="shared" si="8"/>
        <v>1</v>
      </c>
      <c r="N47" s="8">
        <f>COUNTIFS(tbl_data[3:T1C],$A47,tbl_data[12. Consultation Group of],$N$3)</f>
        <v>0</v>
      </c>
      <c r="O47" s="9">
        <f>COUNTIFS(tbl_data[3:T1C],$A47,tbl_data[12. Consultation Group of],$O$3)</f>
        <v>0</v>
      </c>
      <c r="P47" s="9">
        <f>COUNTIFS(tbl_data[3:T1C],$A47,tbl_data[12. Consultation Group of],$P$3)</f>
        <v>1</v>
      </c>
      <c r="Q47" s="9">
        <f>COUNTIFS(tbl_data[3:T1C],$A47,tbl_data[12. Consultation Group of],$Q$3)</f>
        <v>1</v>
      </c>
      <c r="R47" s="9">
        <f>COUNTIFS(tbl_data[3:T1C],$A47,tbl_data[12. Consultation Group of],$R$3)</f>
        <v>0</v>
      </c>
      <c r="S47" s="43"/>
      <c r="T47" s="8">
        <f t="shared" si="10"/>
        <v>0</v>
      </c>
      <c r="U47" s="9">
        <f t="shared" si="11"/>
        <v>0</v>
      </c>
      <c r="V47" s="9">
        <f t="shared" si="12"/>
        <v>1</v>
      </c>
      <c r="W47" s="9">
        <f t="shared" si="13"/>
        <v>3</v>
      </c>
      <c r="X47" s="9">
        <f t="shared" si="14"/>
        <v>0</v>
      </c>
      <c r="Y47" s="13">
        <f t="shared" si="15"/>
        <v>4</v>
      </c>
      <c r="Z47" s="32"/>
      <c r="AB47" s="22">
        <f t="shared" si="1"/>
        <v>0</v>
      </c>
      <c r="AC47" s="22">
        <f t="shared" si="2"/>
        <v>0</v>
      </c>
      <c r="AD47" s="22">
        <f t="shared" si="3"/>
        <v>0.14285714285714285</v>
      </c>
      <c r="AE47" s="22">
        <f t="shared" si="4"/>
        <v>0.15789473684210525</v>
      </c>
      <c r="AF47" s="22">
        <f t="shared" si="5"/>
        <v>0</v>
      </c>
      <c r="AG47" s="22">
        <f t="shared" si="6"/>
        <v>9.5238095238095233E-2</v>
      </c>
      <c r="AH47" s="32"/>
      <c r="AI47" s="24" t="s">
        <v>165</v>
      </c>
    </row>
    <row r="48" spans="1:35" x14ac:dyDescent="0.25">
      <c r="A48" s="18" t="s">
        <v>304</v>
      </c>
      <c r="B48" s="8">
        <f>COUNTIFS(tbl_data[1:T1C],A48,tbl_data[12. Consultation Group of],$B$3)</f>
        <v>0</v>
      </c>
      <c r="C48" s="9">
        <f>COUNTIFS(tbl_data[1:T1C],$A48,tbl_data[12. Consultation Group of],$C$3)</f>
        <v>0</v>
      </c>
      <c r="D48" s="9">
        <f>COUNTIFS(tbl_data[1:T1C],$A48,tbl_data[12. Consultation Group of],$D$3)</f>
        <v>1</v>
      </c>
      <c r="E48" s="9">
        <f>COUNTIFS(tbl_data[1:T1C],$A48,tbl_data[12. Consultation Group of],$E$3)</f>
        <v>0</v>
      </c>
      <c r="F48" s="9">
        <f>COUNTIFS(tbl_data[1:T1C],$A48,tbl_data[12. Consultation Group of],$F$3)</f>
        <v>1</v>
      </c>
      <c r="G48" s="43"/>
      <c r="H48" s="8">
        <f>COUNTIFS(tbl_data[2:T1C],A48,tbl_data[12. Consultation Group of],$H$3)</f>
        <v>0</v>
      </c>
      <c r="I48" s="9">
        <f>COUNTIFS(tbl_data[2:T1C],$A48,tbl_data[12. Consultation Group of],$I$3)</f>
        <v>0</v>
      </c>
      <c r="J48" s="9">
        <f>COUNTIFS(tbl_data[2:T1C],$A48,tbl_data[12. Consultation Group of],$J$3)</f>
        <v>0</v>
      </c>
      <c r="K48" s="9">
        <f>COUNTIFS(tbl_data[2:T1C],$A48,tbl_data[12. Consultation Group of],$K$3)</f>
        <v>0</v>
      </c>
      <c r="L48" s="9">
        <f>COUNTIFS(tbl_data[2:T1C],$A48,tbl_data[12. Consultation Group of],$L$3)</f>
        <v>0</v>
      </c>
      <c r="M48" s="13">
        <f t="shared" si="8"/>
        <v>0</v>
      </c>
      <c r="N48" s="8">
        <f>COUNTIFS(tbl_data[3:T1C],$A48,tbl_data[12. Consultation Group of],$N$3)</f>
        <v>0</v>
      </c>
      <c r="O48" s="9">
        <f>COUNTIFS(tbl_data[3:T1C],$A48,tbl_data[12. Consultation Group of],$O$3)</f>
        <v>0</v>
      </c>
      <c r="P48" s="9">
        <f>COUNTIFS(tbl_data[3:T1C],$A48,tbl_data[12. Consultation Group of],$P$3)</f>
        <v>0</v>
      </c>
      <c r="Q48" s="9">
        <f>COUNTIFS(tbl_data[3:T1C],$A48,tbl_data[12. Consultation Group of],$Q$3)</f>
        <v>0</v>
      </c>
      <c r="R48" s="9">
        <f>COUNTIFS(tbl_data[3:T1C],$A48,tbl_data[12. Consultation Group of],$R$3)</f>
        <v>0</v>
      </c>
      <c r="S48" s="43"/>
      <c r="T48" s="8">
        <f t="shared" si="10"/>
        <v>0</v>
      </c>
      <c r="U48" s="9">
        <f t="shared" si="11"/>
        <v>0</v>
      </c>
      <c r="V48" s="9">
        <f t="shared" si="12"/>
        <v>3</v>
      </c>
      <c r="W48" s="9">
        <f t="shared" si="13"/>
        <v>0</v>
      </c>
      <c r="X48" s="9">
        <f t="shared" si="14"/>
        <v>3</v>
      </c>
      <c r="Y48" s="13">
        <f t="shared" si="15"/>
        <v>6</v>
      </c>
      <c r="Z48" s="32"/>
      <c r="AB48" s="22">
        <f t="shared" si="1"/>
        <v>0</v>
      </c>
      <c r="AC48" s="22">
        <f t="shared" si="2"/>
        <v>0</v>
      </c>
      <c r="AD48" s="22">
        <f t="shared" si="3"/>
        <v>0.42857142857142855</v>
      </c>
      <c r="AE48" s="22">
        <f t="shared" si="4"/>
        <v>0</v>
      </c>
      <c r="AF48" s="22">
        <f t="shared" si="5"/>
        <v>0.33333333333333331</v>
      </c>
      <c r="AG48" s="22">
        <f t="shared" si="6"/>
        <v>0.14285714285714285</v>
      </c>
      <c r="AH48" s="32"/>
      <c r="AI48" s="24" t="s">
        <v>304</v>
      </c>
    </row>
    <row r="49" spans="1:35" x14ac:dyDescent="0.25">
      <c r="A49" s="18" t="s">
        <v>172</v>
      </c>
      <c r="B49" s="8">
        <f>COUNTIFS(tbl_data[1:T1C],A49,tbl_data[12. Consultation Group of],$B$3)</f>
        <v>0</v>
      </c>
      <c r="C49" s="9">
        <f>COUNTIFS(tbl_data[1:T1C],$A49,tbl_data[12. Consultation Group of],$C$3)</f>
        <v>0</v>
      </c>
      <c r="D49" s="9">
        <f>COUNTIFS(tbl_data[1:T1C],$A49,tbl_data[12. Consultation Group of],$D$3)</f>
        <v>0</v>
      </c>
      <c r="E49" s="9">
        <f>COUNTIFS(tbl_data[1:T1C],$A49,tbl_data[12. Consultation Group of],$E$3)</f>
        <v>0</v>
      </c>
      <c r="F49" s="9">
        <f>COUNTIFS(tbl_data[1:T1C],$A49,tbl_data[12. Consultation Group of],$F$3)</f>
        <v>0</v>
      </c>
      <c r="G49" s="43"/>
      <c r="H49" s="8">
        <f>COUNTIFS(tbl_data[2:T1C],A49,tbl_data[12. Consultation Group of],$H$3)</f>
        <v>0</v>
      </c>
      <c r="I49" s="9">
        <f>COUNTIFS(tbl_data[2:T1C],$A49,tbl_data[12. Consultation Group of],$I$3)</f>
        <v>0</v>
      </c>
      <c r="J49" s="9">
        <f>COUNTIFS(tbl_data[2:T1C],$A49,tbl_data[12. Consultation Group of],$J$3)</f>
        <v>1</v>
      </c>
      <c r="K49" s="9">
        <f>COUNTIFS(tbl_data[2:T1C],$A49,tbl_data[12. Consultation Group of],$K$3)</f>
        <v>0</v>
      </c>
      <c r="L49" s="9">
        <f>COUNTIFS(tbl_data[2:T1C],$A49,tbl_data[12. Consultation Group of],$L$3)</f>
        <v>0</v>
      </c>
      <c r="M49" s="13">
        <f t="shared" si="8"/>
        <v>1</v>
      </c>
      <c r="N49" s="8">
        <f>COUNTIFS(tbl_data[3:T1C],$A49,tbl_data[12. Consultation Group of],$N$3)</f>
        <v>0</v>
      </c>
      <c r="O49" s="9">
        <f>COUNTIFS(tbl_data[3:T1C],$A49,tbl_data[12. Consultation Group of],$O$3)</f>
        <v>0</v>
      </c>
      <c r="P49" s="9">
        <f>COUNTIFS(tbl_data[3:T1C],$A49,tbl_data[12. Consultation Group of],$P$3)</f>
        <v>0</v>
      </c>
      <c r="Q49" s="9">
        <f>COUNTIFS(tbl_data[3:T1C],$A49,tbl_data[12. Consultation Group of],$Q$3)</f>
        <v>0</v>
      </c>
      <c r="R49" s="9">
        <f>COUNTIFS(tbl_data[3:T1C],$A49,tbl_data[12. Consultation Group of],$R$3)</f>
        <v>0</v>
      </c>
      <c r="S49" s="43"/>
      <c r="T49" s="8">
        <f t="shared" si="10"/>
        <v>0</v>
      </c>
      <c r="U49" s="9">
        <f t="shared" si="11"/>
        <v>0</v>
      </c>
      <c r="V49" s="9">
        <f t="shared" si="12"/>
        <v>2</v>
      </c>
      <c r="W49" s="9">
        <f t="shared" si="13"/>
        <v>0</v>
      </c>
      <c r="X49" s="9">
        <f t="shared" si="14"/>
        <v>0</v>
      </c>
      <c r="Y49" s="13">
        <f t="shared" si="15"/>
        <v>2</v>
      </c>
      <c r="Z49" s="32"/>
      <c r="AB49" s="22">
        <f t="shared" si="1"/>
        <v>0</v>
      </c>
      <c r="AC49" s="22">
        <f t="shared" si="2"/>
        <v>0</v>
      </c>
      <c r="AD49" s="22">
        <f t="shared" si="3"/>
        <v>0.2857142857142857</v>
      </c>
      <c r="AE49" s="22">
        <f t="shared" si="4"/>
        <v>0</v>
      </c>
      <c r="AF49" s="22">
        <f t="shared" si="5"/>
        <v>0</v>
      </c>
      <c r="AG49" s="22">
        <f t="shared" si="6"/>
        <v>4.7619047619047616E-2</v>
      </c>
      <c r="AH49" s="32"/>
      <c r="AI49" s="24" t="s">
        <v>172</v>
      </c>
    </row>
    <row r="50" spans="1:35" x14ac:dyDescent="0.25">
      <c r="A50" s="18" t="s">
        <v>353</v>
      </c>
      <c r="B50" s="8">
        <f>COUNTIFS(tbl_data[1:T1C],A50,tbl_data[12. Consultation Group of],$B$3)</f>
        <v>0</v>
      </c>
      <c r="C50" s="9">
        <f>COUNTIFS(tbl_data[1:T1C],$A50,tbl_data[12. Consultation Group of],$C$3)</f>
        <v>1</v>
      </c>
      <c r="D50" s="9">
        <f>COUNTIFS(tbl_data[1:T1C],$A50,tbl_data[12. Consultation Group of],$D$3)</f>
        <v>0</v>
      </c>
      <c r="E50" s="9">
        <f>COUNTIFS(tbl_data[1:T1C],$A50,tbl_data[12. Consultation Group of],$E$3)</f>
        <v>0</v>
      </c>
      <c r="F50" s="9">
        <f>COUNTIFS(tbl_data[1:T1C],$A50,tbl_data[12. Consultation Group of],$F$3)</f>
        <v>0</v>
      </c>
      <c r="G50" s="43"/>
      <c r="H50" s="8">
        <f>COUNTIFS(tbl_data[2:T1C],A50,tbl_data[12. Consultation Group of],$H$3)</f>
        <v>0</v>
      </c>
      <c r="I50" s="9">
        <f>COUNTIFS(tbl_data[2:T1C],$A50,tbl_data[12. Consultation Group of],$I$3)</f>
        <v>0</v>
      </c>
      <c r="J50" s="9">
        <f>COUNTIFS(tbl_data[2:T1C],$A50,tbl_data[12. Consultation Group of],$J$3)</f>
        <v>0</v>
      </c>
      <c r="K50" s="9">
        <f>COUNTIFS(tbl_data[2:T1C],$A50,tbl_data[12. Consultation Group of],$K$3)</f>
        <v>0</v>
      </c>
      <c r="L50" s="9">
        <f>COUNTIFS(tbl_data[2:T1C],$A50,tbl_data[12. Consultation Group of],$L$3)</f>
        <v>0</v>
      </c>
      <c r="M50" s="13">
        <f t="shared" si="8"/>
        <v>0</v>
      </c>
      <c r="N50" s="8">
        <f>COUNTIFS(tbl_data[3:T1C],$A50,tbl_data[12. Consultation Group of],$N$3)</f>
        <v>0</v>
      </c>
      <c r="O50" s="9">
        <f>COUNTIFS(tbl_data[3:T1C],$A50,tbl_data[12. Consultation Group of],$O$3)</f>
        <v>0</v>
      </c>
      <c r="P50" s="9">
        <f>COUNTIFS(tbl_data[3:T1C],$A50,tbl_data[12. Consultation Group of],$P$3)</f>
        <v>0</v>
      </c>
      <c r="Q50" s="9">
        <f>COUNTIFS(tbl_data[3:T1C],$A50,tbl_data[12. Consultation Group of],$Q$3)</f>
        <v>0</v>
      </c>
      <c r="R50" s="9">
        <f>COUNTIFS(tbl_data[3:T1C],$A50,tbl_data[12. Consultation Group of],$R$3)</f>
        <v>0</v>
      </c>
      <c r="S50" s="43"/>
      <c r="T50" s="8">
        <f t="shared" si="10"/>
        <v>0</v>
      </c>
      <c r="U50" s="9">
        <f t="shared" si="11"/>
        <v>3</v>
      </c>
      <c r="V50" s="9">
        <f t="shared" si="12"/>
        <v>0</v>
      </c>
      <c r="W50" s="9">
        <f t="shared" si="13"/>
        <v>0</v>
      </c>
      <c r="X50" s="9">
        <f t="shared" si="14"/>
        <v>0</v>
      </c>
      <c r="Y50" s="13">
        <f t="shared" si="15"/>
        <v>3</v>
      </c>
      <c r="Z50" s="32"/>
      <c r="AB50" s="22">
        <f t="shared" si="1"/>
        <v>0</v>
      </c>
      <c r="AC50" s="22">
        <f t="shared" si="2"/>
        <v>0.27272727272727271</v>
      </c>
      <c r="AD50" s="22">
        <f t="shared" si="3"/>
        <v>0</v>
      </c>
      <c r="AE50" s="22">
        <f t="shared" si="4"/>
        <v>0</v>
      </c>
      <c r="AF50" s="22">
        <f t="shared" si="5"/>
        <v>0</v>
      </c>
      <c r="AG50" s="22">
        <f t="shared" si="6"/>
        <v>7.1428571428571425E-2</v>
      </c>
      <c r="AH50" s="32"/>
      <c r="AI50" s="24" t="s">
        <v>353</v>
      </c>
    </row>
    <row r="51" spans="1:35" x14ac:dyDescent="0.25">
      <c r="A51" s="21" t="s">
        <v>703</v>
      </c>
      <c r="B51" s="40">
        <f t="shared" ref="B51:Y51" si="16">SUM(B5:B50)</f>
        <v>14</v>
      </c>
      <c r="C51" s="21">
        <f t="shared" si="16"/>
        <v>8</v>
      </c>
      <c r="D51" s="21">
        <f t="shared" si="16"/>
        <v>8</v>
      </c>
      <c r="E51" s="21">
        <f t="shared" si="16"/>
        <v>15</v>
      </c>
      <c r="F51" s="21">
        <f t="shared" si="16"/>
        <v>5</v>
      </c>
      <c r="G51" s="21">
        <f t="shared" si="16"/>
        <v>46</v>
      </c>
      <c r="H51" s="40">
        <f t="shared" si="16"/>
        <v>15</v>
      </c>
      <c r="I51" s="21">
        <f t="shared" si="16"/>
        <v>8</v>
      </c>
      <c r="J51" s="21">
        <f t="shared" si="16"/>
        <v>8</v>
      </c>
      <c r="K51" s="21">
        <f t="shared" si="16"/>
        <v>15</v>
      </c>
      <c r="L51" s="21">
        <f t="shared" si="16"/>
        <v>5</v>
      </c>
      <c r="M51" s="21">
        <f t="shared" si="16"/>
        <v>51</v>
      </c>
      <c r="N51" s="40">
        <f t="shared" si="16"/>
        <v>13</v>
      </c>
      <c r="O51" s="21">
        <f t="shared" si="16"/>
        <v>7</v>
      </c>
      <c r="P51" s="21">
        <f t="shared" si="16"/>
        <v>6</v>
      </c>
      <c r="Q51" s="21">
        <f t="shared" si="16"/>
        <v>11</v>
      </c>
      <c r="R51" s="21">
        <f t="shared" si="16"/>
        <v>5</v>
      </c>
      <c r="S51" s="21">
        <f t="shared" si="16"/>
        <v>40</v>
      </c>
      <c r="T51" s="21">
        <f t="shared" si="16"/>
        <v>85</v>
      </c>
      <c r="U51" s="21">
        <f t="shared" si="16"/>
        <v>47</v>
      </c>
      <c r="V51" s="21">
        <f t="shared" si="16"/>
        <v>46</v>
      </c>
      <c r="W51" s="21">
        <f t="shared" si="16"/>
        <v>86</v>
      </c>
      <c r="X51" s="21">
        <f t="shared" si="16"/>
        <v>30</v>
      </c>
      <c r="Y51" s="21">
        <f t="shared" si="16"/>
        <v>294</v>
      </c>
      <c r="Z51" s="21"/>
      <c r="AB51">
        <v>115</v>
      </c>
      <c r="AC51">
        <v>78</v>
      </c>
      <c r="AD51">
        <v>79</v>
      </c>
      <c r="AE51">
        <v>109</v>
      </c>
      <c r="AF51">
        <v>52</v>
      </c>
      <c r="AG51">
        <v>433</v>
      </c>
    </row>
    <row r="52" spans="1:35" x14ac:dyDescent="0.25">
      <c r="B52" s="39" t="s">
        <v>789</v>
      </c>
      <c r="C52" s="39"/>
      <c r="D52" s="39"/>
      <c r="G52" s="23"/>
    </row>
    <row r="53" spans="1:35" x14ac:dyDescent="0.25">
      <c r="B53" s="39"/>
      <c r="C53" s="39"/>
      <c r="D53" s="39"/>
      <c r="S53" t="s">
        <v>790</v>
      </c>
      <c r="T53">
        <f t="shared" ref="T53:Y53" si="17">MAX(T5:T50)</f>
        <v>16</v>
      </c>
      <c r="U53">
        <f t="shared" si="17"/>
        <v>11</v>
      </c>
      <c r="V53">
        <f t="shared" si="17"/>
        <v>7</v>
      </c>
      <c r="W53">
        <f t="shared" si="17"/>
        <v>19</v>
      </c>
      <c r="X53">
        <f t="shared" si="17"/>
        <v>9</v>
      </c>
      <c r="Y53">
        <f t="shared" si="17"/>
        <v>42</v>
      </c>
    </row>
    <row r="57" spans="1:35" x14ac:dyDescent="0.25">
      <c r="AA57" s="170" t="s">
        <v>792</v>
      </c>
      <c r="AB57" s="170"/>
      <c r="AC57" s="170"/>
      <c r="AD57" s="170"/>
      <c r="AE57" s="170"/>
      <c r="AF57" s="170"/>
      <c r="AG57" s="170"/>
    </row>
    <row r="58" spans="1:35" ht="30" x14ac:dyDescent="0.25">
      <c r="AA58" s="25"/>
      <c r="AB58" s="26" t="s">
        <v>154</v>
      </c>
      <c r="AC58" s="27" t="s">
        <v>193</v>
      </c>
      <c r="AD58" s="27" t="s">
        <v>251</v>
      </c>
      <c r="AE58" s="27" t="s">
        <v>273</v>
      </c>
      <c r="AF58" s="27" t="s">
        <v>330</v>
      </c>
      <c r="AG58" s="28" t="s">
        <v>700</v>
      </c>
      <c r="AH58" s="41" t="s">
        <v>787</v>
      </c>
    </row>
    <row r="59" spans="1:35" x14ac:dyDescent="0.25">
      <c r="AA59" s="25" t="s">
        <v>793</v>
      </c>
      <c r="AB59" s="44">
        <f>LARGE(AB5:AB50,1)</f>
        <v>1</v>
      </c>
      <c r="AC59" s="44">
        <f t="shared" ref="AC59:AG59" si="18">LARGE(AC5:AC50,1)</f>
        <v>1</v>
      </c>
      <c r="AD59" s="44">
        <f t="shared" si="18"/>
        <v>1</v>
      </c>
      <c r="AE59" s="44">
        <f t="shared" si="18"/>
        <v>1</v>
      </c>
      <c r="AF59" s="44">
        <f t="shared" si="18"/>
        <v>1</v>
      </c>
      <c r="AG59" s="44">
        <f t="shared" si="18"/>
        <v>1</v>
      </c>
      <c r="AH59" s="42"/>
    </row>
    <row r="60" spans="1:35" x14ac:dyDescent="0.25">
      <c r="AA60" s="25" t="s">
        <v>794</v>
      </c>
      <c r="AB60" s="44">
        <f>LARGE(AB5:AB50,2)</f>
        <v>0.875</v>
      </c>
      <c r="AC60" s="44">
        <f t="shared" ref="AC60:AG60" si="19">LARGE(AC5:AC50,2)</f>
        <v>0.54545454545454541</v>
      </c>
      <c r="AD60" s="44">
        <f t="shared" si="19"/>
        <v>0.8571428571428571</v>
      </c>
      <c r="AE60" s="44">
        <f t="shared" si="19"/>
        <v>0.73684210526315785</v>
      </c>
      <c r="AF60" s="44">
        <f t="shared" si="19"/>
        <v>0.55555555555555558</v>
      </c>
      <c r="AG60" s="44">
        <f t="shared" si="19"/>
        <v>0.88095238095238093</v>
      </c>
      <c r="AH60" s="42"/>
    </row>
    <row r="61" spans="1:35" x14ac:dyDescent="0.25">
      <c r="AA61" s="25" t="s">
        <v>795</v>
      </c>
      <c r="AB61" s="44">
        <f>LARGE(AB5:AB50,3)</f>
        <v>0.625</v>
      </c>
      <c r="AC61" s="44">
        <f t="shared" ref="AC61:AG61" si="20">LARGE(AC5:AC50,3)</f>
        <v>0.36363636363636365</v>
      </c>
      <c r="AD61" s="44">
        <f t="shared" si="20"/>
        <v>0.5714285714285714</v>
      </c>
      <c r="AE61" s="44">
        <f t="shared" si="20"/>
        <v>0.42105263157894735</v>
      </c>
      <c r="AF61" s="44">
        <f t="shared" si="20"/>
        <v>0.44444444444444442</v>
      </c>
      <c r="AG61" s="44">
        <f t="shared" si="20"/>
        <v>0.69047619047619047</v>
      </c>
      <c r="AH61" s="42"/>
    </row>
    <row r="62" spans="1:35" x14ac:dyDescent="0.25">
      <c r="AA62" s="25" t="s">
        <v>796</v>
      </c>
      <c r="AB62" s="44">
        <f>LARGE(AB5:AB50,4)</f>
        <v>0.4375</v>
      </c>
      <c r="AC62" s="44">
        <f t="shared" ref="AC62:AG62" si="21">LARGE(AC5:AC50,4)</f>
        <v>0.27272727272727271</v>
      </c>
      <c r="AD62" s="44">
        <f t="shared" si="21"/>
        <v>0.5714285714285714</v>
      </c>
      <c r="AE62" s="44">
        <f t="shared" si="21"/>
        <v>0.36842105263157893</v>
      </c>
      <c r="AF62" s="44">
        <f t="shared" si="21"/>
        <v>0.33333333333333331</v>
      </c>
      <c r="AG62" s="44">
        <f t="shared" si="21"/>
        <v>0.54761904761904767</v>
      </c>
      <c r="AH62" s="42"/>
    </row>
    <row r="65" spans="27:34" x14ac:dyDescent="0.25">
      <c r="AA65" s="170" t="s">
        <v>792</v>
      </c>
      <c r="AB65" s="170"/>
      <c r="AC65" s="170"/>
      <c r="AD65" s="170"/>
      <c r="AE65" s="170"/>
      <c r="AF65" s="170"/>
      <c r="AG65" s="170"/>
      <c r="AH65" s="170"/>
    </row>
    <row r="66" spans="27:34" ht="30" x14ac:dyDescent="0.25">
      <c r="AA66" s="25"/>
      <c r="AB66" s="26" t="s">
        <v>154</v>
      </c>
      <c r="AC66" s="27" t="s">
        <v>193</v>
      </c>
      <c r="AD66" s="27" t="s">
        <v>251</v>
      </c>
      <c r="AE66" s="27" t="s">
        <v>273</v>
      </c>
      <c r="AF66" s="27" t="s">
        <v>330</v>
      </c>
      <c r="AG66" s="27" t="s">
        <v>700</v>
      </c>
      <c r="AH66" s="41" t="s">
        <v>787</v>
      </c>
    </row>
    <row r="67" spans="27:34" ht="32.25" customHeight="1" x14ac:dyDescent="0.25">
      <c r="AA67" s="25" t="s">
        <v>793</v>
      </c>
      <c r="AB67" s="45" t="str">
        <f t="shared" ref="AB67:AG67" si="22">INDEX($AI$5:$AI$50,MATCH(LARGE(AB$5:AB$50,1),AB$5:AB$50,0))</f>
        <v>Disease/Health Effects</v>
      </c>
      <c r="AC67" s="45" t="str">
        <f t="shared" si="22"/>
        <v>Economic and Livelihood Loss</v>
      </c>
      <c r="AD67" s="45" t="str">
        <f t="shared" si="22"/>
        <v>Economic and Livelihood Loss</v>
      </c>
      <c r="AE67" s="45" t="str">
        <f t="shared" si="22"/>
        <v>Crop Damage</v>
      </c>
      <c r="AF67" s="45" t="str">
        <f t="shared" si="22"/>
        <v>Disease/Health Effects</v>
      </c>
      <c r="AG67" s="45" t="str">
        <f t="shared" si="22"/>
        <v>Crop Damage</v>
      </c>
      <c r="AH67" s="42"/>
    </row>
    <row r="68" spans="27:34" ht="29.25" customHeight="1" x14ac:dyDescent="0.25">
      <c r="AA68" s="25" t="s">
        <v>794</v>
      </c>
      <c r="AB68" s="45" t="str">
        <f t="shared" ref="AB68:AG68" si="23">INDEX($AI$5:$AI$50,MATCH(LARGE(AB$5:AB$50,2),AB$5:AB$50,0))</f>
        <v>Crop Damage</v>
      </c>
      <c r="AC68" s="45" t="str">
        <f t="shared" si="23"/>
        <v>Infrastructure Damage</v>
      </c>
      <c r="AD68" s="45" t="str">
        <f t="shared" si="23"/>
        <v>Crop Damage</v>
      </c>
      <c r="AE68" s="45" t="str">
        <f t="shared" si="23"/>
        <v>Economic and Livelihood Loss</v>
      </c>
      <c r="AF68" s="45" t="str">
        <f t="shared" si="23"/>
        <v>Disability</v>
      </c>
      <c r="AG68" s="45" t="str">
        <f t="shared" si="23"/>
        <v>Economic and Livelihood Loss</v>
      </c>
      <c r="AH68" s="42"/>
    </row>
    <row r="69" spans="27:34" ht="32.25" customHeight="1" x14ac:dyDescent="0.25">
      <c r="AA69" s="25" t="s">
        <v>795</v>
      </c>
      <c r="AB69" s="45" t="str">
        <f t="shared" ref="AB69:AG69" si="24">INDEX($AI$5:$AI$50,MATCH(LARGE(AB$5:AB$50,3),AB$5:AB$50,0))</f>
        <v>Infrastructure Damage</v>
      </c>
      <c r="AC69" s="45" t="str">
        <f t="shared" si="24"/>
        <v>Environmental effects</v>
      </c>
      <c r="AD69" s="45" t="str">
        <f t="shared" si="24"/>
        <v>Commercial Loss</v>
      </c>
      <c r="AE69" s="45" t="str">
        <f t="shared" si="24"/>
        <v>Building Destruction</v>
      </c>
      <c r="AF69" s="45" t="str">
        <f t="shared" si="24"/>
        <v>Economic and Livelihood Loss</v>
      </c>
      <c r="AG69" s="45" t="str">
        <f t="shared" si="24"/>
        <v>Disease/Health Effects</v>
      </c>
      <c r="AH69" s="42"/>
    </row>
    <row r="70" spans="27:34" ht="30.75" customHeight="1" x14ac:dyDescent="0.25">
      <c r="AA70" s="25" t="s">
        <v>796</v>
      </c>
      <c r="AB70" s="45" t="str">
        <f t="shared" ref="AB70:AG70" si="25">INDEX($AI$5:$AI$50,MATCH(LARGE(AB$5:AB$50,4),AB$5:AB$50,0))</f>
        <v>Commercial Loss</v>
      </c>
      <c r="AC70" s="45" t="str">
        <f t="shared" si="25"/>
        <v>Building Destruction</v>
      </c>
      <c r="AD70" s="45" t="str">
        <f t="shared" si="25"/>
        <v>Commercial Loss</v>
      </c>
      <c r="AE70" s="45" t="str">
        <f t="shared" si="25"/>
        <v>Infrastructure Damage</v>
      </c>
      <c r="AF70" s="45" t="str">
        <f t="shared" si="25"/>
        <v>Psychological Effects</v>
      </c>
      <c r="AG70" s="45" t="str">
        <f t="shared" si="25"/>
        <v>Infrastructure Damage</v>
      </c>
      <c r="AH70" s="42"/>
    </row>
  </sheetData>
  <mergeCells count="10">
    <mergeCell ref="AA65:AH65"/>
    <mergeCell ref="AA57:AG57"/>
    <mergeCell ref="B1:S1"/>
    <mergeCell ref="T1:Y1"/>
    <mergeCell ref="AB1:AG1"/>
    <mergeCell ref="B2:G2"/>
    <mergeCell ref="H2:M2"/>
    <mergeCell ref="N2:S2"/>
    <mergeCell ref="T2:X2"/>
    <mergeCell ref="AB2:AF2"/>
  </mergeCells>
  <conditionalFormatting sqref="T5:X50">
    <cfRule type="colorScale" priority="20">
      <colorScale>
        <cfvo type="min"/>
        <cfvo type="max"/>
        <color rgb="FFFCFCFF"/>
        <color rgb="FFF8696B"/>
      </colorScale>
    </cfRule>
  </conditionalFormatting>
  <conditionalFormatting sqref="B5:F50">
    <cfRule type="colorScale" priority="21">
      <colorScale>
        <cfvo type="min"/>
        <cfvo type="max"/>
        <color rgb="FFFCFCFF"/>
        <color rgb="FFF8696B"/>
      </colorScale>
    </cfRule>
  </conditionalFormatting>
  <conditionalFormatting sqref="H5:L50">
    <cfRule type="colorScale" priority="22">
      <colorScale>
        <cfvo type="min"/>
        <cfvo type="max"/>
        <color rgb="FFFCFCFF"/>
        <color rgb="FFF8696B"/>
      </colorScale>
    </cfRule>
  </conditionalFormatting>
  <conditionalFormatting sqref="N5:R50">
    <cfRule type="colorScale" priority="23">
      <colorScale>
        <cfvo type="min"/>
        <cfvo type="max"/>
        <color rgb="FFFCFCFF"/>
        <color rgb="FFF8696B"/>
      </colorScale>
    </cfRule>
  </conditionalFormatting>
  <conditionalFormatting sqref="AI5:AI50 AB5:AG50">
    <cfRule type="colorScale" priority="24">
      <colorScale>
        <cfvo type="min"/>
        <cfvo type="max"/>
        <color rgb="FFFCFCFF"/>
        <color rgb="FFF8696B"/>
      </colorScale>
    </cfRule>
  </conditionalFormatting>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49"/>
  <sheetViews>
    <sheetView topLeftCell="A22" workbookViewId="0">
      <selection activeCell="F41" sqref="F41"/>
    </sheetView>
  </sheetViews>
  <sheetFormatPr defaultRowHeight="15" x14ac:dyDescent="0.25"/>
  <cols>
    <col min="1" max="1" width="28.85546875" customWidth="1"/>
  </cols>
  <sheetData>
    <row r="1" spans="1:1" x14ac:dyDescent="0.25">
      <c r="A1" t="s">
        <v>862</v>
      </c>
    </row>
    <row r="2" spans="1:1" x14ac:dyDescent="0.25">
      <c r="A2" t="s">
        <v>166</v>
      </c>
    </row>
    <row r="3" spans="1:1" x14ac:dyDescent="0.25">
      <c r="A3" t="s">
        <v>168</v>
      </c>
    </row>
    <row r="4" spans="1:1" x14ac:dyDescent="0.25">
      <c r="A4" t="s">
        <v>173</v>
      </c>
    </row>
    <row r="5" spans="1:1" x14ac:dyDescent="0.25">
      <c r="A5" t="s">
        <v>287</v>
      </c>
    </row>
    <row r="6" spans="1:1" x14ac:dyDescent="0.25">
      <c r="A6" t="s">
        <v>278</v>
      </c>
    </row>
    <row r="7" spans="1:1" x14ac:dyDescent="0.25">
      <c r="A7" t="s">
        <v>229</v>
      </c>
    </row>
    <row r="8" spans="1:1" x14ac:dyDescent="0.25">
      <c r="A8" t="s">
        <v>158</v>
      </c>
    </row>
    <row r="9" spans="1:1" x14ac:dyDescent="0.25">
      <c r="A9" t="s">
        <v>202</v>
      </c>
    </row>
    <row r="10" spans="1:1" x14ac:dyDescent="0.25">
      <c r="A10" t="s">
        <v>174</v>
      </c>
    </row>
    <row r="11" spans="1:1" x14ac:dyDescent="0.25">
      <c r="A11" t="s">
        <v>167</v>
      </c>
    </row>
    <row r="12" spans="1:1" x14ac:dyDescent="0.25">
      <c r="A12" t="s">
        <v>318</v>
      </c>
    </row>
    <row r="13" spans="1:1" x14ac:dyDescent="0.25">
      <c r="A13" t="s">
        <v>495</v>
      </c>
    </row>
    <row r="14" spans="1:1" x14ac:dyDescent="0.25">
      <c r="A14" t="s">
        <v>303</v>
      </c>
    </row>
    <row r="15" spans="1:1" x14ac:dyDescent="0.25">
      <c r="A15" t="s">
        <v>253</v>
      </c>
    </row>
    <row r="16" spans="1:1" x14ac:dyDescent="0.25">
      <c r="A16" t="s">
        <v>259</v>
      </c>
    </row>
    <row r="17" spans="1:1" x14ac:dyDescent="0.25">
      <c r="A17" t="s">
        <v>254</v>
      </c>
    </row>
    <row r="18" spans="1:1" x14ac:dyDescent="0.25">
      <c r="A18" t="s">
        <v>234</v>
      </c>
    </row>
    <row r="19" spans="1:1" x14ac:dyDescent="0.25">
      <c r="A19" t="s">
        <v>307</v>
      </c>
    </row>
    <row r="20" spans="1:1" x14ac:dyDescent="0.25">
      <c r="A20" t="s">
        <v>203</v>
      </c>
    </row>
    <row r="21" spans="1:1" x14ac:dyDescent="0.25">
      <c r="A21" t="s">
        <v>352</v>
      </c>
    </row>
    <row r="22" spans="1:1" x14ac:dyDescent="0.25">
      <c r="A22" t="s">
        <v>197</v>
      </c>
    </row>
    <row r="23" spans="1:1" x14ac:dyDescent="0.25">
      <c r="A23" t="s">
        <v>498</v>
      </c>
    </row>
    <row r="24" spans="1:1" x14ac:dyDescent="0.25">
      <c r="A24" t="s">
        <v>260</v>
      </c>
    </row>
    <row r="25" spans="1:1" x14ac:dyDescent="0.25">
      <c r="A25" t="s">
        <v>238</v>
      </c>
    </row>
    <row r="26" spans="1:1" x14ac:dyDescent="0.25">
      <c r="A26" t="s">
        <v>204</v>
      </c>
    </row>
    <row r="27" spans="1:1" x14ac:dyDescent="0.25">
      <c r="A27" t="s">
        <v>275</v>
      </c>
    </row>
    <row r="28" spans="1:1" x14ac:dyDescent="0.25">
      <c r="A28" t="s">
        <v>157</v>
      </c>
    </row>
    <row r="29" spans="1:1" x14ac:dyDescent="0.25">
      <c r="A29" t="s">
        <v>198</v>
      </c>
    </row>
    <row r="30" spans="1:1" x14ac:dyDescent="0.25">
      <c r="A30" t="s">
        <v>159</v>
      </c>
    </row>
    <row r="31" spans="1:1" x14ac:dyDescent="0.25">
      <c r="A31" t="s">
        <v>298</v>
      </c>
    </row>
    <row r="32" spans="1:1" x14ac:dyDescent="0.25">
      <c r="A32" t="s">
        <v>860</v>
      </c>
    </row>
    <row r="33" spans="1:1" x14ac:dyDescent="0.25">
      <c r="A33" t="s">
        <v>641</v>
      </c>
    </row>
    <row r="34" spans="1:1" x14ac:dyDescent="0.25">
      <c r="A34" t="s">
        <v>537</v>
      </c>
    </row>
    <row r="35" spans="1:1" x14ac:dyDescent="0.25">
      <c r="A35" t="s">
        <v>333</v>
      </c>
    </row>
    <row r="36" spans="1:1" x14ac:dyDescent="0.25">
      <c r="A36" t="s">
        <v>211</v>
      </c>
    </row>
    <row r="37" spans="1:1" x14ac:dyDescent="0.25">
      <c r="A37" t="s">
        <v>480</v>
      </c>
    </row>
    <row r="38" spans="1:1" x14ac:dyDescent="0.25">
      <c r="A38" t="s">
        <v>316</v>
      </c>
    </row>
    <row r="39" spans="1:1" x14ac:dyDescent="0.25">
      <c r="A39" t="s">
        <v>215</v>
      </c>
    </row>
    <row r="40" spans="1:1" x14ac:dyDescent="0.25">
      <c r="A40" t="s">
        <v>335</v>
      </c>
    </row>
    <row r="41" spans="1:1" x14ac:dyDescent="0.25">
      <c r="A41" t="s">
        <v>451</v>
      </c>
    </row>
    <row r="42" spans="1:1" x14ac:dyDescent="0.25">
      <c r="A42" t="s">
        <v>497</v>
      </c>
    </row>
    <row r="43" spans="1:1" x14ac:dyDescent="0.25">
      <c r="A43" t="s">
        <v>319</v>
      </c>
    </row>
    <row r="44" spans="1:1" x14ac:dyDescent="0.25">
      <c r="A44" t="s">
        <v>861</v>
      </c>
    </row>
    <row r="45" spans="1:1" x14ac:dyDescent="0.25">
      <c r="A45" t="s">
        <v>165</v>
      </c>
    </row>
    <row r="46" spans="1:1" x14ac:dyDescent="0.25">
      <c r="A46" t="s">
        <v>304</v>
      </c>
    </row>
    <row r="47" spans="1:1" x14ac:dyDescent="0.25">
      <c r="A47" t="s">
        <v>172</v>
      </c>
    </row>
    <row r="48" spans="1:1" x14ac:dyDescent="0.25">
      <c r="A48" t="s">
        <v>353</v>
      </c>
    </row>
    <row r="49" spans="1:1" x14ac:dyDescent="0.25">
      <c r="A49" t="s">
        <v>863</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39"/>
  <sheetViews>
    <sheetView topLeftCell="A16" workbookViewId="0">
      <selection activeCell="B16" sqref="B16"/>
    </sheetView>
  </sheetViews>
  <sheetFormatPr defaultRowHeight="15" x14ac:dyDescent="0.25"/>
  <cols>
    <col min="1" max="1" width="26.140625" bestFit="1" customWidth="1"/>
    <col min="2" max="2" width="28.7109375" bestFit="1" customWidth="1"/>
  </cols>
  <sheetData>
    <row r="1" spans="1:2" x14ac:dyDescent="0.25">
      <c r="A1" t="s">
        <v>862</v>
      </c>
    </row>
    <row r="2" spans="1:2" x14ac:dyDescent="0.25">
      <c r="A2" t="s">
        <v>179</v>
      </c>
      <c r="B2" s="2"/>
    </row>
    <row r="3" spans="1:2" x14ac:dyDescent="0.25">
      <c r="A3" t="s">
        <v>577</v>
      </c>
    </row>
    <row r="4" spans="1:2" x14ac:dyDescent="0.25">
      <c r="A4" t="s">
        <v>216</v>
      </c>
    </row>
    <row r="5" spans="1:2" x14ac:dyDescent="0.25">
      <c r="A5" t="s">
        <v>243</v>
      </c>
    </row>
    <row r="6" spans="1:2" x14ac:dyDescent="0.25">
      <c r="A6" t="s">
        <v>287</v>
      </c>
    </row>
    <row r="7" spans="1:2" x14ac:dyDescent="0.25">
      <c r="A7" t="s">
        <v>233</v>
      </c>
    </row>
    <row r="8" spans="1:2" x14ac:dyDescent="0.25">
      <c r="A8" t="s">
        <v>263</v>
      </c>
    </row>
    <row r="9" spans="1:2" x14ac:dyDescent="0.25">
      <c r="A9" t="s">
        <v>202</v>
      </c>
    </row>
    <row r="10" spans="1:2" x14ac:dyDescent="0.25">
      <c r="A10" t="s">
        <v>488</v>
      </c>
    </row>
    <row r="11" spans="1:2" x14ac:dyDescent="0.25">
      <c r="A11" t="s">
        <v>538</v>
      </c>
    </row>
    <row r="12" spans="1:2" x14ac:dyDescent="0.25">
      <c r="A12" t="s">
        <v>274</v>
      </c>
    </row>
    <row r="13" spans="1:2" x14ac:dyDescent="0.25">
      <c r="A13" t="s">
        <v>495</v>
      </c>
    </row>
    <row r="14" spans="1:2" x14ac:dyDescent="0.25">
      <c r="A14" t="s">
        <v>196</v>
      </c>
    </row>
    <row r="15" spans="1:2" x14ac:dyDescent="0.25">
      <c r="A15" t="s">
        <v>302</v>
      </c>
    </row>
    <row r="16" spans="1:2" x14ac:dyDescent="0.25">
      <c r="A16" t="s">
        <v>253</v>
      </c>
    </row>
    <row r="17" spans="1:1" x14ac:dyDescent="0.25">
      <c r="A17" t="s">
        <v>354</v>
      </c>
    </row>
    <row r="18" spans="1:1" x14ac:dyDescent="0.25">
      <c r="A18" t="s">
        <v>608</v>
      </c>
    </row>
    <row r="19" spans="1:1" x14ac:dyDescent="0.25">
      <c r="A19" t="s">
        <v>258</v>
      </c>
    </row>
    <row r="20" spans="1:1" x14ac:dyDescent="0.25">
      <c r="A20" t="s">
        <v>616</v>
      </c>
    </row>
    <row r="21" spans="1:1" x14ac:dyDescent="0.25">
      <c r="A21" t="s">
        <v>327</v>
      </c>
    </row>
    <row r="22" spans="1:1" x14ac:dyDescent="0.25">
      <c r="A22" t="s">
        <v>536</v>
      </c>
    </row>
    <row r="23" spans="1:1" x14ac:dyDescent="0.25">
      <c r="A23" t="s">
        <v>156</v>
      </c>
    </row>
    <row r="24" spans="1:1" x14ac:dyDescent="0.25">
      <c r="A24" t="s">
        <v>568</v>
      </c>
    </row>
    <row r="25" spans="1:1" x14ac:dyDescent="0.25">
      <c r="A25" t="s">
        <v>458</v>
      </c>
    </row>
    <row r="26" spans="1:1" x14ac:dyDescent="0.25">
      <c r="A26" t="s">
        <v>622</v>
      </c>
    </row>
    <row r="27" spans="1:1" x14ac:dyDescent="0.25">
      <c r="A27" t="s">
        <v>242</v>
      </c>
    </row>
    <row r="28" spans="1:1" x14ac:dyDescent="0.25">
      <c r="A28" t="s">
        <v>252</v>
      </c>
    </row>
    <row r="29" spans="1:1" x14ac:dyDescent="0.25">
      <c r="A29" t="s">
        <v>215</v>
      </c>
    </row>
    <row r="30" spans="1:1" x14ac:dyDescent="0.25">
      <c r="A30" t="s">
        <v>429</v>
      </c>
    </row>
    <row r="31" spans="1:1" x14ac:dyDescent="0.25">
      <c r="A31" t="s">
        <v>178</v>
      </c>
    </row>
    <row r="32" spans="1:1" x14ac:dyDescent="0.25">
      <c r="A32" t="s">
        <v>313</v>
      </c>
    </row>
    <row r="33" spans="1:1" x14ac:dyDescent="0.25">
      <c r="A33" t="s">
        <v>552</v>
      </c>
    </row>
    <row r="34" spans="1:1" x14ac:dyDescent="0.25">
      <c r="A34" t="s">
        <v>403</v>
      </c>
    </row>
    <row r="35" spans="1:1" x14ac:dyDescent="0.25">
      <c r="A35" t="s">
        <v>460</v>
      </c>
    </row>
    <row r="36" spans="1:1" x14ac:dyDescent="0.25">
      <c r="A36" t="s">
        <v>165</v>
      </c>
    </row>
    <row r="37" spans="1:1" x14ac:dyDescent="0.25">
      <c r="A37" t="s">
        <v>304</v>
      </c>
    </row>
    <row r="38" spans="1:1" x14ac:dyDescent="0.25">
      <c r="A38" t="s">
        <v>172</v>
      </c>
    </row>
    <row r="39" spans="1:1" x14ac:dyDescent="0.25">
      <c r="A39" t="s">
        <v>177</v>
      </c>
    </row>
  </sheetData>
  <pageMargins left="0.7" right="0.7" top="0.75" bottom="0.75" header="0.3" footer="0.3"/>
  <pageSetup orientation="portrait" horizontalDpi="1200" verticalDpi="120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6"/>
  <sheetViews>
    <sheetView workbookViewId="0">
      <selection activeCell="E11" sqref="E11"/>
    </sheetView>
  </sheetViews>
  <sheetFormatPr defaultRowHeight="15" x14ac:dyDescent="0.25"/>
  <cols>
    <col min="1" max="1" width="21.42578125" bestFit="1" customWidth="1"/>
  </cols>
  <sheetData>
    <row r="1" spans="1:1" x14ac:dyDescent="0.25">
      <c r="A1" t="s">
        <v>862</v>
      </c>
    </row>
    <row r="2" spans="1:1" x14ac:dyDescent="0.25">
      <c r="A2" t="s">
        <v>154</v>
      </c>
    </row>
    <row r="3" spans="1:1" x14ac:dyDescent="0.25">
      <c r="A3" t="s">
        <v>193</v>
      </c>
    </row>
    <row r="4" spans="1:1" x14ac:dyDescent="0.25">
      <c r="A4" t="s">
        <v>251</v>
      </c>
    </row>
    <row r="5" spans="1:1" x14ac:dyDescent="0.25">
      <c r="A5" t="s">
        <v>273</v>
      </c>
    </row>
    <row r="6" spans="1:1" x14ac:dyDescent="0.25">
      <c r="A6" t="s">
        <v>330</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3:H6"/>
  <sheetViews>
    <sheetView workbookViewId="0">
      <selection activeCell="H4" sqref="H4"/>
    </sheetView>
  </sheetViews>
  <sheetFormatPr defaultRowHeight="15" x14ac:dyDescent="0.25"/>
  <sheetData>
    <row r="3" spans="1:8" x14ac:dyDescent="0.25">
      <c r="A3" t="s">
        <v>865</v>
      </c>
      <c r="B3">
        <v>1</v>
      </c>
      <c r="D3">
        <v>4</v>
      </c>
      <c r="E3" t="s">
        <v>868</v>
      </c>
      <c r="F3" t="str">
        <f>myConcatenateIf(B3:B6,D3,A3:A6)</f>
        <v>c,b</v>
      </c>
      <c r="H3" t="str">
        <f>myUnique(B3:B6,1)</f>
        <v>TEST</v>
      </c>
    </row>
    <row r="4" spans="1:8" x14ac:dyDescent="0.25">
      <c r="A4" t="s">
        <v>866</v>
      </c>
      <c r="B4">
        <v>2</v>
      </c>
    </row>
    <row r="5" spans="1:8" x14ac:dyDescent="0.25">
      <c r="A5" t="s">
        <v>867</v>
      </c>
      <c r="B5">
        <v>4</v>
      </c>
    </row>
    <row r="6" spans="1:8" x14ac:dyDescent="0.25">
      <c r="A6" t="s">
        <v>866</v>
      </c>
      <c r="B6">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N52"/>
  <sheetViews>
    <sheetView topLeftCell="A2" workbookViewId="0">
      <selection activeCell="N1" sqref="A1:EN52"/>
    </sheetView>
  </sheetViews>
  <sheetFormatPr defaultRowHeight="15" x14ac:dyDescent="0.25"/>
  <cols>
    <col min="1" max="1" width="14" customWidth="1"/>
    <col min="2" max="2" width="11.42578125" customWidth="1"/>
    <col min="3" max="3" width="10.5703125" customWidth="1"/>
    <col min="4" max="4" width="25.140625" customWidth="1"/>
    <col min="5" max="5" width="23.42578125" customWidth="1"/>
    <col min="6" max="6" width="42.140625" customWidth="1"/>
    <col min="7" max="7" width="12.140625" customWidth="1"/>
    <col min="8" max="8" width="42.28515625" customWidth="1"/>
    <col min="9" max="9" width="17.85546875" customWidth="1"/>
    <col min="10" max="10" width="20.7109375" customWidth="1"/>
    <col min="11" max="11" width="39.85546875" customWidth="1"/>
    <col min="12" max="12" width="25.7109375" customWidth="1"/>
    <col min="13" max="13" width="34.7109375" customWidth="1"/>
    <col min="14" max="18" width="58.5703125" customWidth="1"/>
    <col min="19" max="19" width="60" customWidth="1"/>
    <col min="20" max="20" width="51.7109375" customWidth="1"/>
    <col min="21" max="23" width="54" customWidth="1"/>
    <col min="24" max="24" width="55" customWidth="1"/>
    <col min="25" max="25" width="73.42578125" customWidth="1"/>
    <col min="45" max="45" width="16.42578125" customWidth="1"/>
    <col min="46" max="46" width="29.5703125" customWidth="1"/>
    <col min="56" max="60" width="73.42578125" customWidth="1"/>
    <col min="61" max="63" width="14.85546875" customWidth="1"/>
    <col min="69" max="69" width="17" customWidth="1"/>
    <col min="75" max="75" width="17" customWidth="1"/>
    <col min="81" max="81" width="17" customWidth="1"/>
    <col min="87" max="87" width="17" customWidth="1"/>
    <col min="93" max="93" width="17" customWidth="1"/>
    <col min="99" max="99" width="17" customWidth="1"/>
    <col min="105" max="105" width="17" customWidth="1"/>
    <col min="106" max="106" width="37.85546875" customWidth="1"/>
    <col min="107" max="107" width="37.5703125" customWidth="1"/>
    <col min="108" max="108" width="37.85546875" customWidth="1"/>
    <col min="109" max="109" width="37.5703125" customWidth="1"/>
    <col min="110" max="110" width="37.85546875" customWidth="1"/>
    <col min="111" max="111" width="37.5703125" customWidth="1"/>
    <col min="117" max="117" width="17" customWidth="1"/>
    <col min="123" max="123" width="18" customWidth="1"/>
    <col min="129" max="129" width="18" customWidth="1"/>
    <col min="135" max="135" width="18" customWidth="1"/>
    <col min="141" max="141" width="18" customWidth="1"/>
    <col min="142" max="142" width="12.42578125" customWidth="1"/>
    <col min="143" max="143" width="11.7109375" customWidth="1"/>
    <col min="144" max="144" width="14.140625" customWidth="1"/>
  </cols>
  <sheetData>
    <row r="1" spans="1:14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row>
    <row r="2" spans="1:144" x14ac:dyDescent="0.25">
      <c r="A2">
        <v>2109</v>
      </c>
      <c r="B2" t="s">
        <v>144</v>
      </c>
      <c r="C2" t="s">
        <v>145</v>
      </c>
      <c r="D2" t="s">
        <v>146</v>
      </c>
      <c r="E2" t="s">
        <v>147</v>
      </c>
      <c r="F2" t="s">
        <v>148</v>
      </c>
      <c r="G2" t="s">
        <v>149</v>
      </c>
      <c r="H2" t="s">
        <v>150</v>
      </c>
      <c r="I2" t="s">
        <v>151</v>
      </c>
      <c r="J2" t="s">
        <v>152</v>
      </c>
      <c r="K2" t="s">
        <v>153</v>
      </c>
      <c r="L2" t="s">
        <v>154</v>
      </c>
      <c r="M2">
        <v>21</v>
      </c>
      <c r="P2">
        <v>1</v>
      </c>
      <c r="Q2">
        <v>4</v>
      </c>
      <c r="R2">
        <v>9</v>
      </c>
      <c r="S2">
        <v>7</v>
      </c>
      <c r="Y2" t="s">
        <v>155</v>
      </c>
      <c r="Z2" t="s">
        <v>156</v>
      </c>
      <c r="AA2" t="s">
        <v>157</v>
      </c>
      <c r="AB2" t="s">
        <v>158</v>
      </c>
      <c r="AC2" t="s">
        <v>159</v>
      </c>
      <c r="AD2" t="s">
        <v>160</v>
      </c>
      <c r="AE2" t="s">
        <v>161</v>
      </c>
      <c r="AF2" t="s">
        <v>162</v>
      </c>
      <c r="AG2" t="s">
        <v>163</v>
      </c>
      <c r="AH2" t="s">
        <v>164</v>
      </c>
      <c r="AI2" t="s">
        <v>163</v>
      </c>
      <c r="AJ2" t="s">
        <v>165</v>
      </c>
      <c r="AK2" t="s">
        <v>166</v>
      </c>
      <c r="AL2" t="s">
        <v>167</v>
      </c>
      <c r="AM2" t="s">
        <v>168</v>
      </c>
      <c r="AN2" t="s">
        <v>169</v>
      </c>
      <c r="AO2" t="s">
        <v>170</v>
      </c>
      <c r="AP2" t="s">
        <v>161</v>
      </c>
      <c r="AQ2" t="s">
        <v>163</v>
      </c>
      <c r="AR2" t="s">
        <v>171</v>
      </c>
      <c r="AS2" t="s">
        <v>163</v>
      </c>
      <c r="AT2" t="s">
        <v>172</v>
      </c>
      <c r="AU2" t="s">
        <v>159</v>
      </c>
      <c r="AV2" t="s">
        <v>173</v>
      </c>
      <c r="AW2" t="s">
        <v>174</v>
      </c>
      <c r="AX2" t="s">
        <v>175</v>
      </c>
      <c r="AY2" t="s">
        <v>170</v>
      </c>
      <c r="AZ2" t="s">
        <v>176</v>
      </c>
      <c r="BA2" t="s">
        <v>171</v>
      </c>
      <c r="BB2" t="s">
        <v>163</v>
      </c>
      <c r="BC2" t="s">
        <v>173</v>
      </c>
      <c r="BI2" t="s">
        <v>172</v>
      </c>
      <c r="BJ2" t="s">
        <v>177</v>
      </c>
      <c r="BK2" t="s">
        <v>178</v>
      </c>
      <c r="BO2">
        <v>21</v>
      </c>
      <c r="BR2">
        <v>2</v>
      </c>
      <c r="BS2">
        <v>1</v>
      </c>
      <c r="BT2">
        <v>7</v>
      </c>
      <c r="BU2">
        <v>1</v>
      </c>
      <c r="BY2">
        <v>11</v>
      </c>
      <c r="BZ2">
        <v>10</v>
      </c>
      <c r="CD2">
        <v>21</v>
      </c>
      <c r="CJ2">
        <v>3</v>
      </c>
      <c r="CK2">
        <v>6</v>
      </c>
      <c r="CL2">
        <v>1</v>
      </c>
      <c r="CN2">
        <v>11</v>
      </c>
      <c r="CR2">
        <v>1</v>
      </c>
      <c r="CT2">
        <v>20</v>
      </c>
      <c r="CV2">
        <v>1</v>
      </c>
      <c r="CZ2">
        <v>20</v>
      </c>
      <c r="DB2" t="s">
        <v>179</v>
      </c>
      <c r="DC2" t="s">
        <v>180</v>
      </c>
      <c r="DD2" t="s">
        <v>181</v>
      </c>
      <c r="DE2" t="s">
        <v>182</v>
      </c>
      <c r="DF2" t="s">
        <v>183</v>
      </c>
      <c r="DG2" t="s">
        <v>184</v>
      </c>
      <c r="DI2">
        <v>21</v>
      </c>
      <c r="DO2">
        <v>15</v>
      </c>
      <c r="DP2">
        <v>5</v>
      </c>
      <c r="DQ2">
        <v>1</v>
      </c>
      <c r="DT2">
        <v>20</v>
      </c>
      <c r="DU2">
        <v>11</v>
      </c>
      <c r="EA2">
        <v>9</v>
      </c>
      <c r="EB2">
        <v>12</v>
      </c>
      <c r="EH2">
        <v>12</v>
      </c>
      <c r="EI2">
        <v>9</v>
      </c>
      <c r="EL2" t="s">
        <v>185</v>
      </c>
      <c r="EN2" t="s">
        <v>186</v>
      </c>
    </row>
    <row r="3" spans="1:144" x14ac:dyDescent="0.25">
      <c r="A3">
        <v>2538</v>
      </c>
      <c r="B3" t="s">
        <v>187</v>
      </c>
      <c r="C3" t="s">
        <v>145</v>
      </c>
      <c r="D3" t="s">
        <v>188</v>
      </c>
      <c r="E3" t="s">
        <v>189</v>
      </c>
      <c r="F3" t="s">
        <v>148</v>
      </c>
      <c r="G3" t="s">
        <v>149</v>
      </c>
      <c r="H3" t="s">
        <v>190</v>
      </c>
      <c r="I3" t="s">
        <v>151</v>
      </c>
      <c r="J3" t="s">
        <v>191</v>
      </c>
      <c r="K3" t="s">
        <v>192</v>
      </c>
      <c r="L3" t="s">
        <v>193</v>
      </c>
      <c r="M3">
        <v>34</v>
      </c>
      <c r="R3">
        <v>23</v>
      </c>
      <c r="S3">
        <v>11</v>
      </c>
      <c r="T3" t="s">
        <v>194</v>
      </c>
      <c r="Y3" t="s">
        <v>195</v>
      </c>
      <c r="Z3" t="s">
        <v>196</v>
      </c>
      <c r="AA3" t="s">
        <v>174</v>
      </c>
      <c r="AB3" t="s">
        <v>197</v>
      </c>
      <c r="AC3" t="s">
        <v>198</v>
      </c>
      <c r="AD3" t="s">
        <v>170</v>
      </c>
      <c r="AE3" t="s">
        <v>199</v>
      </c>
      <c r="AF3" t="s">
        <v>169</v>
      </c>
      <c r="AG3" t="s">
        <v>200</v>
      </c>
      <c r="AH3" t="s">
        <v>164</v>
      </c>
      <c r="AI3" t="s">
        <v>201</v>
      </c>
      <c r="AJ3" t="s">
        <v>202</v>
      </c>
      <c r="AK3" t="s">
        <v>174</v>
      </c>
      <c r="AL3" t="s">
        <v>203</v>
      </c>
      <c r="AM3" t="s">
        <v>204</v>
      </c>
      <c r="AN3" t="s">
        <v>205</v>
      </c>
      <c r="AO3" t="s">
        <v>206</v>
      </c>
      <c r="AP3" t="s">
        <v>207</v>
      </c>
      <c r="AQ3" t="s">
        <v>208</v>
      </c>
      <c r="AR3" t="s">
        <v>209</v>
      </c>
      <c r="AS3" t="s">
        <v>210</v>
      </c>
      <c r="AT3" t="s">
        <v>178</v>
      </c>
      <c r="AU3" t="s">
        <v>211</v>
      </c>
      <c r="AV3" t="s">
        <v>174</v>
      </c>
      <c r="AW3" t="s">
        <v>198</v>
      </c>
      <c r="AX3" t="s">
        <v>206</v>
      </c>
      <c r="AY3" t="s">
        <v>212</v>
      </c>
      <c r="AZ3" t="s">
        <v>213</v>
      </c>
      <c r="BA3" t="s">
        <v>200</v>
      </c>
      <c r="BC3" t="s">
        <v>214</v>
      </c>
      <c r="BF3" t="s">
        <v>194</v>
      </c>
      <c r="BI3" t="s">
        <v>178</v>
      </c>
      <c r="BJ3" t="s">
        <v>215</v>
      </c>
      <c r="BK3" t="s">
        <v>216</v>
      </c>
      <c r="BL3">
        <v>34</v>
      </c>
      <c r="BR3">
        <v>34</v>
      </c>
      <c r="BX3">
        <v>34</v>
      </c>
      <c r="CD3">
        <v>34</v>
      </c>
      <c r="CJ3">
        <v>30</v>
      </c>
      <c r="CM3">
        <v>4</v>
      </c>
      <c r="CO3" t="s">
        <v>217</v>
      </c>
      <c r="CP3">
        <v>30</v>
      </c>
      <c r="CR3">
        <v>1</v>
      </c>
      <c r="CT3">
        <v>4</v>
      </c>
      <c r="CV3">
        <v>28</v>
      </c>
      <c r="CX3">
        <v>1</v>
      </c>
      <c r="CZ3">
        <v>5</v>
      </c>
      <c r="DA3" t="s">
        <v>218</v>
      </c>
      <c r="DB3" t="s">
        <v>219</v>
      </c>
      <c r="DC3" t="s">
        <v>220</v>
      </c>
      <c r="DD3" t="s">
        <v>221</v>
      </c>
      <c r="DE3" t="s">
        <v>222</v>
      </c>
      <c r="DF3" t="s">
        <v>223</v>
      </c>
      <c r="DG3" t="s">
        <v>224</v>
      </c>
      <c r="DH3">
        <v>3</v>
      </c>
      <c r="DI3">
        <v>2</v>
      </c>
      <c r="DL3">
        <v>29</v>
      </c>
      <c r="DN3">
        <v>29</v>
      </c>
      <c r="DR3">
        <v>5</v>
      </c>
      <c r="DT3">
        <v>34</v>
      </c>
      <c r="DZ3">
        <v>34</v>
      </c>
      <c r="EF3">
        <v>32</v>
      </c>
      <c r="EG3">
        <v>2</v>
      </c>
      <c r="EL3" t="s">
        <v>225</v>
      </c>
      <c r="EN3" t="s">
        <v>186</v>
      </c>
    </row>
    <row r="4" spans="1:144" x14ac:dyDescent="0.25">
      <c r="A4">
        <v>2539</v>
      </c>
      <c r="B4" t="s">
        <v>226</v>
      </c>
      <c r="C4" t="s">
        <v>145</v>
      </c>
      <c r="D4" t="s">
        <v>188</v>
      </c>
      <c r="E4" t="s">
        <v>189</v>
      </c>
      <c r="F4" t="s">
        <v>148</v>
      </c>
      <c r="G4" t="s">
        <v>149</v>
      </c>
      <c r="H4" t="s">
        <v>190</v>
      </c>
      <c r="I4" t="s">
        <v>151</v>
      </c>
      <c r="J4" t="s">
        <v>227</v>
      </c>
      <c r="K4" t="s">
        <v>228</v>
      </c>
      <c r="L4" t="s">
        <v>154</v>
      </c>
      <c r="M4">
        <v>26</v>
      </c>
      <c r="P4">
        <v>9</v>
      </c>
      <c r="Q4">
        <v>17</v>
      </c>
      <c r="T4" t="s">
        <v>194</v>
      </c>
      <c r="Y4" t="s">
        <v>195</v>
      </c>
      <c r="Z4" t="s">
        <v>178</v>
      </c>
      <c r="AA4" t="s">
        <v>229</v>
      </c>
      <c r="AB4" t="s">
        <v>197</v>
      </c>
      <c r="AC4" t="s">
        <v>211</v>
      </c>
      <c r="AD4" t="s">
        <v>170</v>
      </c>
      <c r="AE4" t="s">
        <v>230</v>
      </c>
      <c r="AF4" t="s">
        <v>231</v>
      </c>
      <c r="AG4" t="s">
        <v>232</v>
      </c>
      <c r="AH4" t="s">
        <v>208</v>
      </c>
      <c r="AI4" t="s">
        <v>164</v>
      </c>
      <c r="AJ4" t="s">
        <v>233</v>
      </c>
      <c r="AK4" t="s">
        <v>174</v>
      </c>
      <c r="AL4" t="s">
        <v>167</v>
      </c>
      <c r="AM4" t="s">
        <v>234</v>
      </c>
      <c r="AN4" t="s">
        <v>206</v>
      </c>
      <c r="AO4" t="s">
        <v>235</v>
      </c>
      <c r="AP4" t="s">
        <v>236</v>
      </c>
      <c r="AQ4" t="s">
        <v>164</v>
      </c>
      <c r="AR4" t="s">
        <v>200</v>
      </c>
      <c r="AS4" t="s">
        <v>237</v>
      </c>
      <c r="AT4" t="s">
        <v>196</v>
      </c>
      <c r="AU4" t="s">
        <v>174</v>
      </c>
      <c r="AV4" t="s">
        <v>167</v>
      </c>
      <c r="AW4" t="s">
        <v>238</v>
      </c>
      <c r="AX4" t="s">
        <v>239</v>
      </c>
      <c r="AY4" t="s">
        <v>240</v>
      </c>
      <c r="AZ4" t="s">
        <v>169</v>
      </c>
      <c r="BA4" t="s">
        <v>241</v>
      </c>
      <c r="BB4" t="s">
        <v>200</v>
      </c>
      <c r="BC4" t="s">
        <v>209</v>
      </c>
      <c r="BF4" t="s">
        <v>194</v>
      </c>
      <c r="BI4" t="s">
        <v>216</v>
      </c>
      <c r="BJ4" t="s">
        <v>242</v>
      </c>
      <c r="BK4" t="s">
        <v>243</v>
      </c>
      <c r="BL4">
        <v>25</v>
      </c>
      <c r="BN4">
        <v>1</v>
      </c>
      <c r="BR4">
        <v>26</v>
      </c>
      <c r="BX4">
        <v>23</v>
      </c>
      <c r="BZ4">
        <v>3</v>
      </c>
      <c r="CD4">
        <v>26</v>
      </c>
      <c r="CJ4">
        <v>26</v>
      </c>
      <c r="CP4">
        <v>26</v>
      </c>
      <c r="CV4">
        <v>26</v>
      </c>
      <c r="DB4" t="s">
        <v>223</v>
      </c>
      <c r="DC4" t="s">
        <v>224</v>
      </c>
      <c r="DD4" t="s">
        <v>244</v>
      </c>
      <c r="DE4" t="s">
        <v>245</v>
      </c>
      <c r="DF4" t="s">
        <v>246</v>
      </c>
      <c r="DG4" t="s">
        <v>247</v>
      </c>
      <c r="DH4">
        <v>21</v>
      </c>
      <c r="DL4">
        <v>5</v>
      </c>
      <c r="DN4">
        <v>23</v>
      </c>
      <c r="DP4">
        <v>3</v>
      </c>
      <c r="DT4">
        <v>26</v>
      </c>
      <c r="DZ4">
        <v>26</v>
      </c>
      <c r="EF4">
        <v>24</v>
      </c>
      <c r="EG4">
        <v>2</v>
      </c>
      <c r="EL4" t="s">
        <v>248</v>
      </c>
      <c r="EN4" t="s">
        <v>186</v>
      </c>
    </row>
    <row r="5" spans="1:144" x14ac:dyDescent="0.25">
      <c r="A5">
        <v>2540</v>
      </c>
      <c r="B5" t="s">
        <v>249</v>
      </c>
      <c r="C5" t="s">
        <v>145</v>
      </c>
      <c r="D5" t="s">
        <v>188</v>
      </c>
      <c r="E5" t="s">
        <v>189</v>
      </c>
      <c r="F5" t="s">
        <v>148</v>
      </c>
      <c r="G5" t="s">
        <v>149</v>
      </c>
      <c r="H5" t="s">
        <v>190</v>
      </c>
      <c r="I5" t="s">
        <v>151</v>
      </c>
      <c r="J5" s="1">
        <v>43651</v>
      </c>
      <c r="K5" t="s">
        <v>250</v>
      </c>
      <c r="L5" t="s">
        <v>251</v>
      </c>
      <c r="M5">
        <v>15</v>
      </c>
      <c r="N5">
        <v>3</v>
      </c>
      <c r="O5">
        <v>12</v>
      </c>
      <c r="W5" t="s">
        <v>194</v>
      </c>
      <c r="Y5" t="s">
        <v>155</v>
      </c>
      <c r="Z5" t="s">
        <v>252</v>
      </c>
      <c r="AA5" t="s">
        <v>174</v>
      </c>
      <c r="AB5" t="s">
        <v>253</v>
      </c>
      <c r="AC5" t="s">
        <v>254</v>
      </c>
      <c r="AD5" t="s">
        <v>207</v>
      </c>
      <c r="AE5" t="s">
        <v>255</v>
      </c>
      <c r="AF5" t="s">
        <v>256</v>
      </c>
      <c r="AG5" t="s">
        <v>173</v>
      </c>
      <c r="AH5" t="s">
        <v>257</v>
      </c>
      <c r="AI5" t="s">
        <v>163</v>
      </c>
      <c r="AJ5" t="s">
        <v>258</v>
      </c>
      <c r="AK5" t="s">
        <v>259</v>
      </c>
      <c r="AL5" t="s">
        <v>174</v>
      </c>
      <c r="AM5" t="s">
        <v>260</v>
      </c>
      <c r="AN5" t="s">
        <v>261</v>
      </c>
      <c r="AO5" t="s">
        <v>207</v>
      </c>
      <c r="AP5" t="s">
        <v>236</v>
      </c>
      <c r="AQ5" t="s">
        <v>262</v>
      </c>
      <c r="AR5" t="s">
        <v>163</v>
      </c>
      <c r="AS5" t="s">
        <v>214</v>
      </c>
      <c r="AT5" t="s">
        <v>263</v>
      </c>
      <c r="AU5" t="s">
        <v>229</v>
      </c>
      <c r="AV5" t="s">
        <v>198</v>
      </c>
      <c r="AW5" t="s">
        <v>157</v>
      </c>
      <c r="AX5" t="s">
        <v>231</v>
      </c>
      <c r="AY5" t="s">
        <v>170</v>
      </c>
      <c r="AZ5" t="s">
        <v>264</v>
      </c>
      <c r="BA5" t="s">
        <v>232</v>
      </c>
      <c r="BB5" t="s">
        <v>257</v>
      </c>
      <c r="BC5" t="s">
        <v>265</v>
      </c>
      <c r="BE5" t="s">
        <v>194</v>
      </c>
      <c r="BI5" t="s">
        <v>233</v>
      </c>
      <c r="BJ5" t="s">
        <v>263</v>
      </c>
      <c r="BK5" t="s">
        <v>216</v>
      </c>
      <c r="BL5">
        <v>15</v>
      </c>
      <c r="BR5">
        <v>15</v>
      </c>
      <c r="BX5">
        <v>15</v>
      </c>
      <c r="CD5">
        <v>15</v>
      </c>
      <c r="CJ5">
        <v>15</v>
      </c>
      <c r="CP5">
        <v>15</v>
      </c>
      <c r="CV5">
        <v>15</v>
      </c>
      <c r="DB5" t="s">
        <v>244</v>
      </c>
      <c r="DC5" t="s">
        <v>245</v>
      </c>
      <c r="DD5" t="s">
        <v>266</v>
      </c>
      <c r="DE5" t="s">
        <v>267</v>
      </c>
      <c r="DF5" t="s">
        <v>268</v>
      </c>
      <c r="DG5" t="s">
        <v>269</v>
      </c>
      <c r="DH5">
        <v>15</v>
      </c>
      <c r="DP5">
        <v>15</v>
      </c>
      <c r="DT5">
        <v>15</v>
      </c>
      <c r="DZ5">
        <v>15</v>
      </c>
      <c r="EF5">
        <v>15</v>
      </c>
      <c r="EL5" t="s">
        <v>270</v>
      </c>
      <c r="EN5" t="s">
        <v>186</v>
      </c>
    </row>
    <row r="6" spans="1:144" x14ac:dyDescent="0.25">
      <c r="A6">
        <v>2541</v>
      </c>
      <c r="B6" t="s">
        <v>271</v>
      </c>
      <c r="C6" t="s">
        <v>145</v>
      </c>
      <c r="D6" t="s">
        <v>188</v>
      </c>
      <c r="E6" t="s">
        <v>189</v>
      </c>
      <c r="F6" t="s">
        <v>148</v>
      </c>
      <c r="G6" t="s">
        <v>149</v>
      </c>
      <c r="H6" t="s">
        <v>190</v>
      </c>
      <c r="I6" t="s">
        <v>151</v>
      </c>
      <c r="J6" s="1">
        <v>43651</v>
      </c>
      <c r="K6" t="s">
        <v>272</v>
      </c>
      <c r="L6" t="s">
        <v>273</v>
      </c>
      <c r="M6">
        <v>20</v>
      </c>
      <c r="O6">
        <v>5</v>
      </c>
      <c r="P6">
        <v>5</v>
      </c>
      <c r="Q6">
        <v>5</v>
      </c>
      <c r="R6">
        <v>5</v>
      </c>
      <c r="W6" t="s">
        <v>194</v>
      </c>
      <c r="Y6" t="s">
        <v>155</v>
      </c>
      <c r="Z6" t="s">
        <v>274</v>
      </c>
      <c r="AA6" t="s">
        <v>275</v>
      </c>
      <c r="AB6" t="s">
        <v>211</v>
      </c>
      <c r="AC6" t="s">
        <v>159</v>
      </c>
      <c r="AD6" t="s">
        <v>170</v>
      </c>
      <c r="AE6" t="s">
        <v>231</v>
      </c>
      <c r="AF6" t="s">
        <v>239</v>
      </c>
      <c r="AG6" t="s">
        <v>276</v>
      </c>
      <c r="AH6" t="s">
        <v>277</v>
      </c>
      <c r="AI6" t="s">
        <v>164</v>
      </c>
      <c r="AJ6" t="s">
        <v>178</v>
      </c>
      <c r="AK6" t="s">
        <v>278</v>
      </c>
      <c r="AL6" t="s">
        <v>229</v>
      </c>
      <c r="AM6" t="s">
        <v>198</v>
      </c>
      <c r="AN6" t="s">
        <v>231</v>
      </c>
      <c r="AO6" t="s">
        <v>279</v>
      </c>
      <c r="AP6" t="s">
        <v>230</v>
      </c>
      <c r="AQ6" t="s">
        <v>280</v>
      </c>
      <c r="AR6" t="s">
        <v>277</v>
      </c>
      <c r="AS6" t="s">
        <v>209</v>
      </c>
      <c r="AT6" t="s">
        <v>179</v>
      </c>
      <c r="AU6" t="s">
        <v>278</v>
      </c>
      <c r="AV6" t="s">
        <v>159</v>
      </c>
      <c r="AW6" t="s">
        <v>198</v>
      </c>
      <c r="AX6" t="s">
        <v>231</v>
      </c>
      <c r="AY6" t="s">
        <v>261</v>
      </c>
      <c r="AZ6" t="s">
        <v>230</v>
      </c>
      <c r="BA6" t="s">
        <v>280</v>
      </c>
      <c r="BB6" t="s">
        <v>200</v>
      </c>
      <c r="BC6" t="s">
        <v>209</v>
      </c>
      <c r="BE6" t="s">
        <v>194</v>
      </c>
      <c r="BI6" t="s">
        <v>281</v>
      </c>
      <c r="BJ6" t="s">
        <v>216</v>
      </c>
      <c r="BK6" t="s">
        <v>282</v>
      </c>
      <c r="BL6">
        <v>20</v>
      </c>
      <c r="BO6">
        <v>20</v>
      </c>
      <c r="BR6">
        <v>20</v>
      </c>
      <c r="BX6">
        <v>18</v>
      </c>
      <c r="BY6">
        <v>2</v>
      </c>
      <c r="CD6">
        <v>20</v>
      </c>
      <c r="CJ6">
        <v>18</v>
      </c>
      <c r="CK6">
        <v>2</v>
      </c>
      <c r="CP6">
        <v>20</v>
      </c>
      <c r="CV6">
        <v>20</v>
      </c>
      <c r="DB6" t="s">
        <v>268</v>
      </c>
      <c r="DC6" t="s">
        <v>269</v>
      </c>
      <c r="DD6" t="s">
        <v>221</v>
      </c>
      <c r="DE6" t="s">
        <v>220</v>
      </c>
      <c r="DF6" t="s">
        <v>252</v>
      </c>
      <c r="DG6" t="s">
        <v>283</v>
      </c>
      <c r="DH6">
        <v>20</v>
      </c>
      <c r="DN6">
        <v>14</v>
      </c>
      <c r="DO6">
        <v>2</v>
      </c>
      <c r="DR6">
        <v>4</v>
      </c>
      <c r="DT6">
        <v>20</v>
      </c>
      <c r="DZ6">
        <v>20</v>
      </c>
      <c r="EF6">
        <v>20</v>
      </c>
      <c r="EL6" t="s">
        <v>284</v>
      </c>
      <c r="EN6" t="s">
        <v>186</v>
      </c>
    </row>
    <row r="7" spans="1:144" x14ac:dyDescent="0.25">
      <c r="A7">
        <v>2542</v>
      </c>
      <c r="B7" t="s">
        <v>285</v>
      </c>
      <c r="C7" t="s">
        <v>145</v>
      </c>
      <c r="D7" t="s">
        <v>188</v>
      </c>
      <c r="E7" t="s">
        <v>189</v>
      </c>
      <c r="F7" t="s">
        <v>148</v>
      </c>
      <c r="G7" t="s">
        <v>149</v>
      </c>
      <c r="H7" t="s">
        <v>190</v>
      </c>
      <c r="I7" t="s">
        <v>151</v>
      </c>
      <c r="J7" s="1">
        <v>43651</v>
      </c>
      <c r="K7" t="s">
        <v>286</v>
      </c>
      <c r="L7" t="s">
        <v>193</v>
      </c>
      <c r="M7">
        <v>10</v>
      </c>
      <c r="R7">
        <v>7</v>
      </c>
      <c r="S7">
        <v>3</v>
      </c>
      <c r="T7" t="s">
        <v>194</v>
      </c>
      <c r="Y7" t="s">
        <v>195</v>
      </c>
      <c r="Z7" t="s">
        <v>287</v>
      </c>
      <c r="AA7" t="s">
        <v>174</v>
      </c>
      <c r="AB7" t="s">
        <v>253</v>
      </c>
      <c r="AC7" t="s">
        <v>254</v>
      </c>
      <c r="AD7" t="s">
        <v>205</v>
      </c>
      <c r="AE7" t="s">
        <v>255</v>
      </c>
      <c r="AF7" t="s">
        <v>207</v>
      </c>
      <c r="AG7" t="s">
        <v>214</v>
      </c>
      <c r="AH7" t="s">
        <v>200</v>
      </c>
      <c r="AI7" t="s">
        <v>288</v>
      </c>
      <c r="AJ7" t="s">
        <v>179</v>
      </c>
      <c r="AK7" t="s">
        <v>211</v>
      </c>
      <c r="AL7" t="s">
        <v>198</v>
      </c>
      <c r="AM7" t="s">
        <v>229</v>
      </c>
      <c r="AN7" t="s">
        <v>231</v>
      </c>
      <c r="AO7" t="s">
        <v>230</v>
      </c>
      <c r="AP7" t="s">
        <v>289</v>
      </c>
      <c r="AQ7" t="s">
        <v>200</v>
      </c>
      <c r="AR7" t="s">
        <v>276</v>
      </c>
      <c r="AS7" t="s">
        <v>277</v>
      </c>
      <c r="AT7" t="s">
        <v>274</v>
      </c>
      <c r="AU7" t="s">
        <v>287</v>
      </c>
      <c r="AV7" t="s">
        <v>234</v>
      </c>
      <c r="AW7" t="s">
        <v>174</v>
      </c>
      <c r="AX7" t="s">
        <v>290</v>
      </c>
      <c r="AY7" t="s">
        <v>291</v>
      </c>
      <c r="AZ7" t="s">
        <v>206</v>
      </c>
      <c r="BA7" t="s">
        <v>164</v>
      </c>
      <c r="BB7" t="s">
        <v>265</v>
      </c>
      <c r="BC7" t="s">
        <v>214</v>
      </c>
      <c r="BD7" t="s">
        <v>194</v>
      </c>
      <c r="BI7" t="s">
        <v>292</v>
      </c>
      <c r="BJ7" t="s">
        <v>287</v>
      </c>
      <c r="BK7" t="s">
        <v>274</v>
      </c>
      <c r="BL7">
        <v>5</v>
      </c>
      <c r="BN7">
        <v>5</v>
      </c>
      <c r="BR7">
        <v>7</v>
      </c>
      <c r="BT7">
        <v>3</v>
      </c>
      <c r="BY7">
        <v>8</v>
      </c>
      <c r="BZ7">
        <v>2</v>
      </c>
      <c r="CD7">
        <v>7</v>
      </c>
      <c r="CG7">
        <v>3</v>
      </c>
      <c r="CJ7">
        <v>8</v>
      </c>
      <c r="CM7">
        <v>2</v>
      </c>
      <c r="CP7">
        <v>9</v>
      </c>
      <c r="CS7">
        <v>1</v>
      </c>
      <c r="CV7">
        <v>4</v>
      </c>
      <c r="CX7">
        <v>3</v>
      </c>
      <c r="CY7">
        <v>2</v>
      </c>
      <c r="CZ7">
        <v>1</v>
      </c>
      <c r="DB7" t="s">
        <v>244</v>
      </c>
      <c r="DC7" t="s">
        <v>293</v>
      </c>
      <c r="DD7" t="s">
        <v>266</v>
      </c>
      <c r="DE7" t="s">
        <v>267</v>
      </c>
      <c r="DF7" t="s">
        <v>223</v>
      </c>
      <c r="DG7" t="s">
        <v>224</v>
      </c>
      <c r="DH7">
        <v>5</v>
      </c>
      <c r="DJ7">
        <v>4</v>
      </c>
      <c r="DK7">
        <v>1</v>
      </c>
      <c r="DN7">
        <v>10</v>
      </c>
      <c r="DT7">
        <v>10</v>
      </c>
      <c r="EA7">
        <v>8</v>
      </c>
      <c r="EB7">
        <v>2</v>
      </c>
      <c r="EF7">
        <v>5</v>
      </c>
      <c r="EG7">
        <v>5</v>
      </c>
      <c r="EL7" t="s">
        <v>294</v>
      </c>
      <c r="EN7" t="s">
        <v>186</v>
      </c>
    </row>
    <row r="8" spans="1:144" x14ac:dyDescent="0.25">
      <c r="A8">
        <v>2558</v>
      </c>
      <c r="B8" t="s">
        <v>337</v>
      </c>
      <c r="C8" t="s">
        <v>145</v>
      </c>
      <c r="D8" t="s">
        <v>338</v>
      </c>
      <c r="E8" t="s">
        <v>339</v>
      </c>
      <c r="F8" t="s">
        <v>148</v>
      </c>
      <c r="G8" t="s">
        <v>149</v>
      </c>
      <c r="H8" t="s">
        <v>340</v>
      </c>
      <c r="I8" t="s">
        <v>151</v>
      </c>
      <c r="J8" s="1">
        <v>43589</v>
      </c>
      <c r="K8" t="s">
        <v>341</v>
      </c>
      <c r="L8" t="s">
        <v>273</v>
      </c>
      <c r="M8">
        <v>29</v>
      </c>
      <c r="O8">
        <v>2</v>
      </c>
      <c r="P8">
        <v>2</v>
      </c>
      <c r="Q8">
        <v>12</v>
      </c>
      <c r="R8">
        <v>6</v>
      </c>
      <c r="S8">
        <v>7</v>
      </c>
      <c r="Y8" t="s">
        <v>155</v>
      </c>
      <c r="Z8" t="s">
        <v>302</v>
      </c>
      <c r="AA8" t="s">
        <v>253</v>
      </c>
      <c r="AB8" t="s">
        <v>287</v>
      </c>
      <c r="AD8" t="s">
        <v>162</v>
      </c>
      <c r="AE8" t="s">
        <v>342</v>
      </c>
      <c r="AG8" t="s">
        <v>171</v>
      </c>
      <c r="AH8" t="s">
        <v>252</v>
      </c>
      <c r="AU8" t="s">
        <v>238</v>
      </c>
      <c r="BH8">
        <v>5</v>
      </c>
      <c r="BI8" t="s">
        <v>302</v>
      </c>
      <c r="BJ8" t="s">
        <v>216</v>
      </c>
      <c r="BK8" t="s">
        <v>156</v>
      </c>
      <c r="BN8">
        <v>3</v>
      </c>
      <c r="BR8">
        <v>1</v>
      </c>
      <c r="CA8">
        <v>4</v>
      </c>
      <c r="CG8">
        <v>4</v>
      </c>
      <c r="CK8">
        <v>2</v>
      </c>
      <c r="CS8">
        <v>4</v>
      </c>
      <c r="CX8">
        <v>3</v>
      </c>
      <c r="DB8" t="s">
        <v>343</v>
      </c>
      <c r="DC8" t="s">
        <v>344</v>
      </c>
      <c r="DD8" t="s">
        <v>345</v>
      </c>
      <c r="DE8" t="s">
        <v>346</v>
      </c>
      <c r="DF8" t="s">
        <v>347</v>
      </c>
      <c r="DG8" t="s">
        <v>348</v>
      </c>
      <c r="DH8">
        <v>1</v>
      </c>
      <c r="DN8">
        <v>1</v>
      </c>
      <c r="DV8">
        <v>3</v>
      </c>
      <c r="ED8">
        <v>5</v>
      </c>
      <c r="EG8">
        <v>2</v>
      </c>
      <c r="EL8" t="s">
        <v>349</v>
      </c>
      <c r="EN8" t="s">
        <v>186</v>
      </c>
    </row>
    <row r="9" spans="1:144" x14ac:dyDescent="0.25">
      <c r="A9">
        <v>2559</v>
      </c>
      <c r="B9" t="s">
        <v>350</v>
      </c>
      <c r="C9" t="s">
        <v>145</v>
      </c>
      <c r="D9" t="s">
        <v>338</v>
      </c>
      <c r="E9" t="s">
        <v>339</v>
      </c>
      <c r="F9" t="s">
        <v>148</v>
      </c>
      <c r="G9" t="s">
        <v>149</v>
      </c>
      <c r="H9" t="s">
        <v>340</v>
      </c>
      <c r="I9" t="s">
        <v>151</v>
      </c>
      <c r="J9" s="1">
        <v>43593</v>
      </c>
      <c r="K9" t="s">
        <v>351</v>
      </c>
      <c r="L9" t="s">
        <v>193</v>
      </c>
      <c r="M9">
        <v>30</v>
      </c>
      <c r="R9">
        <v>6</v>
      </c>
      <c r="S9">
        <v>24</v>
      </c>
      <c r="Y9" t="s">
        <v>195</v>
      </c>
      <c r="Z9" t="s">
        <v>302</v>
      </c>
      <c r="AA9" t="s">
        <v>352</v>
      </c>
      <c r="AB9" t="s">
        <v>215</v>
      </c>
      <c r="AD9" t="s">
        <v>170</v>
      </c>
      <c r="AH9" t="s">
        <v>164</v>
      </c>
      <c r="AJ9" t="s">
        <v>202</v>
      </c>
      <c r="AK9" t="s">
        <v>215</v>
      </c>
      <c r="AL9" t="s">
        <v>157</v>
      </c>
      <c r="AN9" t="s">
        <v>342</v>
      </c>
      <c r="AO9" t="s">
        <v>170</v>
      </c>
      <c r="AQ9" t="s">
        <v>353</v>
      </c>
      <c r="AR9" t="s">
        <v>306</v>
      </c>
      <c r="BI9" t="s">
        <v>287</v>
      </c>
      <c r="BJ9" t="s">
        <v>156</v>
      </c>
      <c r="BK9" t="s">
        <v>354</v>
      </c>
      <c r="BL9">
        <v>1</v>
      </c>
      <c r="BR9">
        <v>1</v>
      </c>
      <c r="BX9">
        <v>1</v>
      </c>
      <c r="CG9">
        <v>4</v>
      </c>
      <c r="CL9">
        <v>3</v>
      </c>
      <c r="CS9">
        <v>4</v>
      </c>
      <c r="CT9">
        <v>5</v>
      </c>
      <c r="CW9">
        <v>2</v>
      </c>
      <c r="DB9" t="s">
        <v>219</v>
      </c>
      <c r="DC9" t="s">
        <v>315</v>
      </c>
      <c r="DD9" t="s">
        <v>355</v>
      </c>
      <c r="DE9" t="s">
        <v>356</v>
      </c>
      <c r="DF9" t="s">
        <v>357</v>
      </c>
      <c r="DG9" t="s">
        <v>358</v>
      </c>
      <c r="DJ9">
        <v>3</v>
      </c>
      <c r="DN9">
        <v>1</v>
      </c>
      <c r="DV9">
        <v>3</v>
      </c>
      <c r="ED9">
        <v>5</v>
      </c>
      <c r="EI9">
        <v>4</v>
      </c>
      <c r="EL9" t="s">
        <v>359</v>
      </c>
      <c r="EN9" t="s">
        <v>186</v>
      </c>
    </row>
    <row r="10" spans="1:144" x14ac:dyDescent="0.25">
      <c r="A10">
        <v>2560</v>
      </c>
      <c r="B10" t="s">
        <v>360</v>
      </c>
      <c r="C10" t="s">
        <v>145</v>
      </c>
      <c r="D10" t="s">
        <v>338</v>
      </c>
      <c r="E10" t="s">
        <v>339</v>
      </c>
      <c r="F10" t="s">
        <v>148</v>
      </c>
      <c r="G10" t="s">
        <v>149</v>
      </c>
      <c r="H10" t="s">
        <v>340</v>
      </c>
      <c r="I10" t="s">
        <v>151</v>
      </c>
      <c r="J10" s="1">
        <v>43589</v>
      </c>
      <c r="K10" t="s">
        <v>361</v>
      </c>
      <c r="L10" t="s">
        <v>154</v>
      </c>
      <c r="M10">
        <v>25</v>
      </c>
      <c r="O10">
        <v>3</v>
      </c>
      <c r="P10">
        <v>6</v>
      </c>
      <c r="Q10">
        <v>5</v>
      </c>
      <c r="R10">
        <v>9</v>
      </c>
      <c r="S10">
        <v>2</v>
      </c>
      <c r="Y10" t="s">
        <v>195</v>
      </c>
      <c r="Z10" t="s">
        <v>302</v>
      </c>
      <c r="AA10" t="s">
        <v>166</v>
      </c>
      <c r="AB10" t="s">
        <v>260</v>
      </c>
      <c r="AC10" t="s">
        <v>174</v>
      </c>
      <c r="AD10" t="s">
        <v>162</v>
      </c>
      <c r="AE10" t="s">
        <v>161</v>
      </c>
      <c r="AF10" t="s">
        <v>342</v>
      </c>
      <c r="AG10" t="s">
        <v>164</v>
      </c>
      <c r="AJ10" t="s">
        <v>202</v>
      </c>
      <c r="AK10" t="s">
        <v>159</v>
      </c>
      <c r="AL10" t="s">
        <v>157</v>
      </c>
      <c r="AN10" t="s">
        <v>170</v>
      </c>
      <c r="AQ10" t="s">
        <v>164</v>
      </c>
      <c r="AR10" t="s">
        <v>362</v>
      </c>
      <c r="AW10" t="s">
        <v>167</v>
      </c>
      <c r="BI10" t="s">
        <v>263</v>
      </c>
      <c r="BJ10" t="s">
        <v>304</v>
      </c>
      <c r="BO10">
        <v>4</v>
      </c>
      <c r="BV10">
        <v>5</v>
      </c>
      <c r="BY10">
        <v>2</v>
      </c>
      <c r="CG10">
        <v>4</v>
      </c>
      <c r="CL10">
        <v>3</v>
      </c>
      <c r="CP10">
        <v>1</v>
      </c>
      <c r="CZ10">
        <v>5</v>
      </c>
      <c r="DB10" t="s">
        <v>363</v>
      </c>
      <c r="DC10" t="s">
        <v>364</v>
      </c>
      <c r="DD10" t="s">
        <v>365</v>
      </c>
      <c r="DE10" t="s">
        <v>366</v>
      </c>
      <c r="DF10" t="s">
        <v>367</v>
      </c>
      <c r="DG10" t="s">
        <v>368</v>
      </c>
      <c r="DH10">
        <v>1</v>
      </c>
      <c r="DR10">
        <v>5</v>
      </c>
      <c r="DT10">
        <v>1</v>
      </c>
      <c r="ED10">
        <v>5</v>
      </c>
      <c r="EF10">
        <v>1</v>
      </c>
      <c r="EL10" t="s">
        <v>369</v>
      </c>
      <c r="EN10" t="s">
        <v>186</v>
      </c>
    </row>
    <row r="11" spans="1:144" x14ac:dyDescent="0.25">
      <c r="A11">
        <v>2561</v>
      </c>
      <c r="B11" t="s">
        <v>370</v>
      </c>
      <c r="C11" t="s">
        <v>145</v>
      </c>
      <c r="D11" t="s">
        <v>371</v>
      </c>
      <c r="E11" t="s">
        <v>339</v>
      </c>
      <c r="F11" t="s">
        <v>148</v>
      </c>
      <c r="G11" t="s">
        <v>149</v>
      </c>
      <c r="H11" t="s">
        <v>340</v>
      </c>
      <c r="I11" t="s">
        <v>151</v>
      </c>
      <c r="J11" s="1">
        <v>43592</v>
      </c>
      <c r="K11" t="s">
        <v>372</v>
      </c>
      <c r="L11" t="s">
        <v>273</v>
      </c>
      <c r="M11">
        <v>23</v>
      </c>
      <c r="O11">
        <v>23</v>
      </c>
      <c r="Y11" t="s">
        <v>195</v>
      </c>
      <c r="Z11" t="s">
        <v>274</v>
      </c>
      <c r="AA11" t="s">
        <v>166</v>
      </c>
      <c r="AB11" t="s">
        <v>352</v>
      </c>
      <c r="AD11" t="s">
        <v>170</v>
      </c>
      <c r="AE11" t="s">
        <v>161</v>
      </c>
      <c r="AG11" t="s">
        <v>216</v>
      </c>
      <c r="AH11" t="s">
        <v>241</v>
      </c>
      <c r="AI11" t="s">
        <v>305</v>
      </c>
      <c r="AJ11" t="s">
        <v>196</v>
      </c>
      <c r="AK11" t="s">
        <v>167</v>
      </c>
      <c r="AL11" t="s">
        <v>174</v>
      </c>
      <c r="AN11" t="s">
        <v>170</v>
      </c>
      <c r="AO11" t="s">
        <v>299</v>
      </c>
      <c r="AP11" t="s">
        <v>212</v>
      </c>
      <c r="AQ11" t="s">
        <v>237</v>
      </c>
      <c r="AR11" t="s">
        <v>210</v>
      </c>
      <c r="AT11" t="s">
        <v>302</v>
      </c>
      <c r="AU11" t="s">
        <v>167</v>
      </c>
      <c r="AV11" t="s">
        <v>352</v>
      </c>
      <c r="AW11" t="s">
        <v>234</v>
      </c>
      <c r="AX11" t="s">
        <v>162</v>
      </c>
      <c r="AY11" t="s">
        <v>342</v>
      </c>
      <c r="AZ11" t="s">
        <v>170</v>
      </c>
      <c r="BA11" t="s">
        <v>163</v>
      </c>
      <c r="BB11" t="s">
        <v>164</v>
      </c>
      <c r="BC11" t="s">
        <v>288</v>
      </c>
      <c r="BH11">
        <v>5</v>
      </c>
      <c r="BI11" t="s">
        <v>302</v>
      </c>
      <c r="BJ11" t="s">
        <v>202</v>
      </c>
      <c r="BK11" t="s">
        <v>263</v>
      </c>
      <c r="BN11">
        <v>3</v>
      </c>
      <c r="BU11">
        <v>4</v>
      </c>
      <c r="BY11">
        <v>2</v>
      </c>
      <c r="CG11">
        <v>4</v>
      </c>
      <c r="CM11">
        <v>4</v>
      </c>
      <c r="CP11">
        <v>1</v>
      </c>
      <c r="CV11">
        <v>1</v>
      </c>
      <c r="DB11" t="s">
        <v>373</v>
      </c>
      <c r="DC11" t="s">
        <v>374</v>
      </c>
      <c r="DD11" t="s">
        <v>375</v>
      </c>
      <c r="DE11" t="s">
        <v>376</v>
      </c>
      <c r="DF11" t="s">
        <v>377</v>
      </c>
      <c r="DG11" t="s">
        <v>378</v>
      </c>
      <c r="DJ11">
        <v>3</v>
      </c>
      <c r="DN11">
        <v>1</v>
      </c>
      <c r="DU11">
        <v>2</v>
      </c>
      <c r="ED11">
        <v>5</v>
      </c>
      <c r="EI11">
        <v>4</v>
      </c>
      <c r="EL11" t="s">
        <v>379</v>
      </c>
      <c r="EN11" t="s">
        <v>186</v>
      </c>
    </row>
    <row r="12" spans="1:144" x14ac:dyDescent="0.25">
      <c r="A12">
        <v>2562</v>
      </c>
      <c r="B12" t="s">
        <v>380</v>
      </c>
      <c r="C12" t="s">
        <v>145</v>
      </c>
      <c r="D12" t="s">
        <v>338</v>
      </c>
      <c r="E12" t="s">
        <v>339</v>
      </c>
      <c r="F12" t="s">
        <v>148</v>
      </c>
      <c r="G12" t="s">
        <v>149</v>
      </c>
      <c r="H12" t="s">
        <v>340</v>
      </c>
      <c r="I12" t="s">
        <v>151</v>
      </c>
      <c r="J12" t="s">
        <v>381</v>
      </c>
      <c r="K12" t="s">
        <v>382</v>
      </c>
      <c r="L12" t="s">
        <v>251</v>
      </c>
      <c r="M12">
        <v>16</v>
      </c>
      <c r="O12">
        <v>3</v>
      </c>
      <c r="P12">
        <v>3</v>
      </c>
      <c r="Q12">
        <v>2</v>
      </c>
      <c r="R12">
        <v>6</v>
      </c>
      <c r="S12">
        <v>2</v>
      </c>
      <c r="Y12" t="s">
        <v>155</v>
      </c>
      <c r="Z12" t="s">
        <v>302</v>
      </c>
      <c r="AA12" t="s">
        <v>287</v>
      </c>
      <c r="AB12" t="s">
        <v>303</v>
      </c>
      <c r="AD12" t="s">
        <v>162</v>
      </c>
      <c r="AE12" t="s">
        <v>212</v>
      </c>
      <c r="AF12" t="s">
        <v>342</v>
      </c>
      <c r="AG12" t="s">
        <v>163</v>
      </c>
      <c r="AH12" t="s">
        <v>324</v>
      </c>
      <c r="AI12" t="s">
        <v>300</v>
      </c>
      <c r="AJ12" t="s">
        <v>202</v>
      </c>
      <c r="AK12" t="s">
        <v>157</v>
      </c>
      <c r="AL12" t="s">
        <v>229</v>
      </c>
      <c r="AM12" t="s">
        <v>167</v>
      </c>
      <c r="AN12" t="s">
        <v>291</v>
      </c>
      <c r="AO12" t="s">
        <v>342</v>
      </c>
      <c r="AQ12" t="s">
        <v>171</v>
      </c>
      <c r="AR12" t="s">
        <v>233</v>
      </c>
      <c r="AT12" t="s">
        <v>274</v>
      </c>
      <c r="AU12" t="s">
        <v>166</v>
      </c>
      <c r="AV12" t="s">
        <v>157</v>
      </c>
      <c r="AW12" t="s">
        <v>174</v>
      </c>
      <c r="AX12" t="s">
        <v>161</v>
      </c>
      <c r="AY12" t="s">
        <v>169</v>
      </c>
      <c r="AZ12" t="s">
        <v>299</v>
      </c>
      <c r="BA12" t="s">
        <v>171</v>
      </c>
      <c r="BB12" t="s">
        <v>164</v>
      </c>
      <c r="BH12">
        <v>5</v>
      </c>
      <c r="BI12" t="s">
        <v>263</v>
      </c>
      <c r="BJ12" t="s">
        <v>156</v>
      </c>
      <c r="BK12" t="s">
        <v>216</v>
      </c>
      <c r="BM12">
        <v>2</v>
      </c>
      <c r="BU12">
        <v>4</v>
      </c>
      <c r="BY12">
        <v>2</v>
      </c>
      <c r="CD12">
        <v>1</v>
      </c>
      <c r="CJ12">
        <v>1</v>
      </c>
      <c r="CR12">
        <v>3</v>
      </c>
      <c r="CV12">
        <v>1</v>
      </c>
      <c r="DB12" t="s">
        <v>383</v>
      </c>
      <c r="DC12" t="s">
        <v>384</v>
      </c>
      <c r="DD12" t="s">
        <v>385</v>
      </c>
      <c r="DE12" t="s">
        <v>386</v>
      </c>
      <c r="DF12" t="s">
        <v>387</v>
      </c>
      <c r="DG12" t="s">
        <v>388</v>
      </c>
      <c r="DH12">
        <v>1</v>
      </c>
      <c r="DO12">
        <v>2</v>
      </c>
      <c r="DV12">
        <v>3</v>
      </c>
      <c r="EA12">
        <v>2</v>
      </c>
      <c r="EF12">
        <v>1</v>
      </c>
      <c r="EL12" t="s">
        <v>389</v>
      </c>
      <c r="EN12" t="s">
        <v>186</v>
      </c>
    </row>
    <row r="13" spans="1:144" x14ac:dyDescent="0.25">
      <c r="A13">
        <v>2563</v>
      </c>
      <c r="B13" t="s">
        <v>390</v>
      </c>
      <c r="C13" t="s">
        <v>145</v>
      </c>
      <c r="D13" t="s">
        <v>338</v>
      </c>
      <c r="E13" t="s">
        <v>339</v>
      </c>
      <c r="F13" t="s">
        <v>148</v>
      </c>
      <c r="G13" t="s">
        <v>149</v>
      </c>
      <c r="H13" t="s">
        <v>391</v>
      </c>
      <c r="I13" t="s">
        <v>297</v>
      </c>
      <c r="J13" s="1">
        <v>43590</v>
      </c>
      <c r="K13" t="s">
        <v>392</v>
      </c>
      <c r="L13" t="s">
        <v>193</v>
      </c>
      <c r="M13">
        <v>29</v>
      </c>
      <c r="R13">
        <v>11</v>
      </c>
      <c r="S13">
        <v>18</v>
      </c>
      <c r="T13" t="s">
        <v>195</v>
      </c>
      <c r="Y13" t="s">
        <v>195</v>
      </c>
      <c r="Z13" t="s">
        <v>302</v>
      </c>
      <c r="AA13" t="s">
        <v>352</v>
      </c>
      <c r="AB13" t="s">
        <v>287</v>
      </c>
      <c r="AC13" t="s">
        <v>174</v>
      </c>
      <c r="AD13" t="s">
        <v>161</v>
      </c>
      <c r="AE13" t="s">
        <v>207</v>
      </c>
      <c r="AF13" t="s">
        <v>342</v>
      </c>
      <c r="AG13" t="s">
        <v>163</v>
      </c>
      <c r="AH13" t="s">
        <v>328</v>
      </c>
      <c r="AI13" t="s">
        <v>393</v>
      </c>
      <c r="AJ13" t="s">
        <v>313</v>
      </c>
      <c r="AK13" t="s">
        <v>166</v>
      </c>
      <c r="AL13" t="s">
        <v>167</v>
      </c>
      <c r="AM13" t="s">
        <v>287</v>
      </c>
      <c r="AN13" t="s">
        <v>169</v>
      </c>
      <c r="AO13" t="s">
        <v>342</v>
      </c>
      <c r="AP13" t="s">
        <v>235</v>
      </c>
      <c r="AQ13" t="s">
        <v>171</v>
      </c>
      <c r="AR13" t="s">
        <v>163</v>
      </c>
      <c r="AS13" t="s">
        <v>216</v>
      </c>
      <c r="AT13" t="s">
        <v>156</v>
      </c>
      <c r="AU13" t="s">
        <v>253</v>
      </c>
      <c r="AV13" t="s">
        <v>229</v>
      </c>
      <c r="AW13" t="s">
        <v>157</v>
      </c>
      <c r="AX13" t="s">
        <v>162</v>
      </c>
      <c r="AY13" t="s">
        <v>394</v>
      </c>
      <c r="AZ13" t="s">
        <v>325</v>
      </c>
      <c r="BA13" t="s">
        <v>163</v>
      </c>
      <c r="BB13" t="s">
        <v>395</v>
      </c>
      <c r="BC13" t="s">
        <v>171</v>
      </c>
      <c r="BH13">
        <v>5</v>
      </c>
      <c r="BI13" t="s">
        <v>158</v>
      </c>
      <c r="BJ13" t="s">
        <v>178</v>
      </c>
      <c r="BK13" t="s">
        <v>156</v>
      </c>
      <c r="BL13">
        <v>1</v>
      </c>
      <c r="BR13">
        <v>1</v>
      </c>
      <c r="BZ13">
        <v>3</v>
      </c>
      <c r="CE13">
        <v>2</v>
      </c>
      <c r="CP13">
        <v>1</v>
      </c>
      <c r="CV13">
        <v>1</v>
      </c>
      <c r="DB13" t="s">
        <v>219</v>
      </c>
      <c r="DC13" t="s">
        <v>396</v>
      </c>
      <c r="DD13" t="s">
        <v>397</v>
      </c>
      <c r="DE13" t="s">
        <v>398</v>
      </c>
      <c r="DF13" t="s">
        <v>268</v>
      </c>
      <c r="DG13" t="s">
        <v>399</v>
      </c>
      <c r="DI13">
        <v>2</v>
      </c>
      <c r="DP13">
        <v>3</v>
      </c>
      <c r="DT13">
        <v>1</v>
      </c>
      <c r="ED13">
        <v>5</v>
      </c>
      <c r="EG13">
        <v>2</v>
      </c>
      <c r="EL13" t="s">
        <v>400</v>
      </c>
      <c r="EN13" t="s">
        <v>186</v>
      </c>
    </row>
    <row r="14" spans="1:144" x14ac:dyDescent="0.25">
      <c r="A14">
        <v>2564</v>
      </c>
      <c r="B14" t="s">
        <v>401</v>
      </c>
      <c r="C14" t="s">
        <v>145</v>
      </c>
      <c r="D14" t="s">
        <v>338</v>
      </c>
      <c r="E14" t="s">
        <v>339</v>
      </c>
      <c r="F14" t="s">
        <v>148</v>
      </c>
      <c r="G14" t="s">
        <v>149</v>
      </c>
      <c r="H14" t="s">
        <v>391</v>
      </c>
      <c r="I14" t="s">
        <v>297</v>
      </c>
      <c r="J14" s="1">
        <v>43590</v>
      </c>
      <c r="K14" t="s">
        <v>402</v>
      </c>
      <c r="L14" t="s">
        <v>330</v>
      </c>
      <c r="M14">
        <v>14</v>
      </c>
      <c r="O14">
        <v>1</v>
      </c>
      <c r="P14">
        <v>4</v>
      </c>
      <c r="Q14">
        <v>3</v>
      </c>
      <c r="R14">
        <v>5</v>
      </c>
      <c r="S14">
        <v>1</v>
      </c>
      <c r="T14" t="s">
        <v>195</v>
      </c>
      <c r="Y14" t="s">
        <v>195</v>
      </c>
      <c r="Z14" t="s">
        <v>156</v>
      </c>
      <c r="AA14" t="s">
        <v>229</v>
      </c>
      <c r="AB14" t="s">
        <v>167</v>
      </c>
      <c r="AC14" t="s">
        <v>229</v>
      </c>
      <c r="AD14" t="s">
        <v>394</v>
      </c>
      <c r="AE14" t="s">
        <v>325</v>
      </c>
      <c r="AF14" t="s">
        <v>162</v>
      </c>
      <c r="AG14" t="s">
        <v>328</v>
      </c>
      <c r="AH14" t="s">
        <v>288</v>
      </c>
      <c r="AI14" t="s">
        <v>163</v>
      </c>
      <c r="AJ14" t="s">
        <v>302</v>
      </c>
      <c r="AK14" t="s">
        <v>352</v>
      </c>
      <c r="AL14" t="s">
        <v>287</v>
      </c>
      <c r="AM14" t="s">
        <v>157</v>
      </c>
      <c r="AN14" t="s">
        <v>162</v>
      </c>
      <c r="AO14" t="s">
        <v>342</v>
      </c>
      <c r="AP14" t="s">
        <v>212</v>
      </c>
      <c r="AQ14" t="s">
        <v>163</v>
      </c>
      <c r="AR14" t="s">
        <v>164</v>
      </c>
      <c r="AS14" t="s">
        <v>262</v>
      </c>
      <c r="AT14" t="s">
        <v>403</v>
      </c>
      <c r="AU14" t="s">
        <v>287</v>
      </c>
      <c r="AV14" t="s">
        <v>318</v>
      </c>
      <c r="AW14" t="s">
        <v>287</v>
      </c>
      <c r="AX14" t="s">
        <v>162</v>
      </c>
      <c r="AY14" t="s">
        <v>342</v>
      </c>
      <c r="AZ14" t="s">
        <v>206</v>
      </c>
      <c r="BA14" t="s">
        <v>332</v>
      </c>
      <c r="BB14" t="s">
        <v>362</v>
      </c>
      <c r="BC14" t="s">
        <v>404</v>
      </c>
      <c r="BG14">
        <v>4</v>
      </c>
      <c r="BI14" t="s">
        <v>403</v>
      </c>
      <c r="BJ14" t="s">
        <v>302</v>
      </c>
      <c r="BK14" t="s">
        <v>274</v>
      </c>
      <c r="BL14">
        <v>1</v>
      </c>
      <c r="BQ14" t="s">
        <v>405</v>
      </c>
      <c r="BR14">
        <v>1</v>
      </c>
      <c r="BW14" t="s">
        <v>406</v>
      </c>
      <c r="BY14">
        <v>2</v>
      </c>
      <c r="CD14">
        <v>1</v>
      </c>
      <c r="CI14" t="s">
        <v>407</v>
      </c>
      <c r="CL14">
        <v>3</v>
      </c>
      <c r="CO14" t="s">
        <v>408</v>
      </c>
      <c r="CP14">
        <v>1</v>
      </c>
      <c r="CU14" t="s">
        <v>409</v>
      </c>
      <c r="CX14">
        <v>3</v>
      </c>
      <c r="DA14" t="s">
        <v>410</v>
      </c>
      <c r="DB14" t="s">
        <v>219</v>
      </c>
      <c r="DC14" t="s">
        <v>409</v>
      </c>
      <c r="DD14" t="s">
        <v>411</v>
      </c>
      <c r="DE14" t="s">
        <v>412</v>
      </c>
      <c r="DF14" t="s">
        <v>268</v>
      </c>
      <c r="DG14" t="s">
        <v>399</v>
      </c>
      <c r="DK14">
        <v>4</v>
      </c>
      <c r="DN14">
        <v>1</v>
      </c>
      <c r="DV14">
        <v>3</v>
      </c>
      <c r="EB14">
        <v>3</v>
      </c>
      <c r="EF14">
        <v>1</v>
      </c>
      <c r="EL14" t="s">
        <v>413</v>
      </c>
      <c r="EN14" t="s">
        <v>186</v>
      </c>
    </row>
    <row r="15" spans="1:144" x14ac:dyDescent="0.25">
      <c r="A15">
        <v>2565</v>
      </c>
      <c r="B15" t="s">
        <v>414</v>
      </c>
      <c r="C15" t="s">
        <v>145</v>
      </c>
      <c r="D15" t="s">
        <v>338</v>
      </c>
      <c r="E15" t="s">
        <v>339</v>
      </c>
      <c r="F15" t="s">
        <v>148</v>
      </c>
      <c r="G15" t="s">
        <v>149</v>
      </c>
      <c r="H15" t="s">
        <v>391</v>
      </c>
      <c r="I15" t="s">
        <v>297</v>
      </c>
      <c r="J15" s="1">
        <v>43583</v>
      </c>
      <c r="K15" t="s">
        <v>415</v>
      </c>
      <c r="L15" t="s">
        <v>273</v>
      </c>
      <c r="M15">
        <v>16</v>
      </c>
      <c r="O15">
        <v>2</v>
      </c>
      <c r="P15">
        <v>6</v>
      </c>
      <c r="Q15">
        <v>11</v>
      </c>
      <c r="T15" t="s">
        <v>195</v>
      </c>
      <c r="Y15" t="s">
        <v>155</v>
      </c>
      <c r="Z15" t="s">
        <v>302</v>
      </c>
      <c r="AA15" t="s">
        <v>167</v>
      </c>
      <c r="AB15" t="s">
        <v>166</v>
      </c>
      <c r="AC15" t="s">
        <v>287</v>
      </c>
      <c r="AD15" t="s">
        <v>162</v>
      </c>
      <c r="AE15" t="s">
        <v>416</v>
      </c>
      <c r="AF15" t="s">
        <v>212</v>
      </c>
      <c r="AG15" t="s">
        <v>163</v>
      </c>
      <c r="AH15" t="s">
        <v>237</v>
      </c>
      <c r="AI15" t="s">
        <v>328</v>
      </c>
      <c r="AJ15" t="s">
        <v>313</v>
      </c>
      <c r="AK15" t="s">
        <v>166</v>
      </c>
      <c r="AL15" t="s">
        <v>197</v>
      </c>
      <c r="AM15" t="s">
        <v>165</v>
      </c>
      <c r="AN15" t="s">
        <v>161</v>
      </c>
      <c r="AO15" t="s">
        <v>417</v>
      </c>
      <c r="AP15" t="s">
        <v>212</v>
      </c>
      <c r="AQ15" t="s">
        <v>163</v>
      </c>
      <c r="AR15" t="s">
        <v>237</v>
      </c>
      <c r="AS15" t="s">
        <v>328</v>
      </c>
      <c r="AT15" t="s">
        <v>274</v>
      </c>
      <c r="AU15" t="s">
        <v>166</v>
      </c>
      <c r="AV15" t="s">
        <v>198</v>
      </c>
      <c r="AW15" t="s">
        <v>287</v>
      </c>
      <c r="AX15" t="s">
        <v>169</v>
      </c>
      <c r="AY15" t="s">
        <v>279</v>
      </c>
      <c r="AZ15" t="s">
        <v>417</v>
      </c>
      <c r="BA15" t="s">
        <v>163</v>
      </c>
      <c r="BB15" t="s">
        <v>164</v>
      </c>
      <c r="BC15" t="s">
        <v>332</v>
      </c>
      <c r="BI15" t="s">
        <v>196</v>
      </c>
      <c r="BJ15" t="s">
        <v>156</v>
      </c>
      <c r="BK15" t="s">
        <v>202</v>
      </c>
      <c r="BL15">
        <v>1</v>
      </c>
      <c r="BR15">
        <v>1</v>
      </c>
      <c r="BX15">
        <v>1</v>
      </c>
      <c r="CD15">
        <v>1</v>
      </c>
      <c r="CJ15">
        <v>1</v>
      </c>
      <c r="CP15">
        <v>1</v>
      </c>
      <c r="CV15">
        <v>1</v>
      </c>
      <c r="DB15" t="s">
        <v>219</v>
      </c>
      <c r="DC15" t="s">
        <v>418</v>
      </c>
      <c r="DD15" t="s">
        <v>397</v>
      </c>
      <c r="DE15" t="s">
        <v>419</v>
      </c>
      <c r="DF15" t="s">
        <v>268</v>
      </c>
      <c r="DG15" t="s">
        <v>399</v>
      </c>
      <c r="DH15">
        <v>1</v>
      </c>
      <c r="DN15">
        <v>1</v>
      </c>
      <c r="DT15">
        <v>1</v>
      </c>
      <c r="DZ15">
        <v>1</v>
      </c>
      <c r="EF15">
        <v>1</v>
      </c>
      <c r="EL15" t="s">
        <v>420</v>
      </c>
      <c r="EN15" t="s">
        <v>186</v>
      </c>
    </row>
    <row r="16" spans="1:144" x14ac:dyDescent="0.25">
      <c r="A16">
        <v>2566</v>
      </c>
      <c r="B16" t="s">
        <v>421</v>
      </c>
      <c r="C16" t="s">
        <v>145</v>
      </c>
      <c r="D16" t="s">
        <v>338</v>
      </c>
      <c r="E16" t="s">
        <v>339</v>
      </c>
      <c r="F16" t="s">
        <v>148</v>
      </c>
      <c r="G16" t="s">
        <v>149</v>
      </c>
      <c r="H16" t="s">
        <v>391</v>
      </c>
      <c r="I16" t="s">
        <v>297</v>
      </c>
      <c r="J16" s="1">
        <v>43590</v>
      </c>
      <c r="K16" t="s">
        <v>422</v>
      </c>
      <c r="L16" t="s">
        <v>251</v>
      </c>
      <c r="M16">
        <v>22</v>
      </c>
      <c r="T16" t="s">
        <v>195</v>
      </c>
      <c r="Y16" t="s">
        <v>195</v>
      </c>
      <c r="Z16" t="s">
        <v>302</v>
      </c>
      <c r="AA16" t="s">
        <v>287</v>
      </c>
      <c r="AB16" t="s">
        <v>167</v>
      </c>
      <c r="AC16" t="s">
        <v>168</v>
      </c>
      <c r="AD16" t="s">
        <v>162</v>
      </c>
      <c r="AE16" t="s">
        <v>342</v>
      </c>
      <c r="AF16" t="s">
        <v>423</v>
      </c>
      <c r="AG16" t="s">
        <v>309</v>
      </c>
      <c r="AH16" t="s">
        <v>163</v>
      </c>
      <c r="AI16" t="s">
        <v>164</v>
      </c>
      <c r="AJ16" t="s">
        <v>196</v>
      </c>
      <c r="AK16" t="s">
        <v>158</v>
      </c>
      <c r="AL16" t="s">
        <v>174</v>
      </c>
      <c r="AM16" t="s">
        <v>202</v>
      </c>
      <c r="AN16" t="s">
        <v>170</v>
      </c>
      <c r="AO16" t="s">
        <v>308</v>
      </c>
      <c r="AP16" t="s">
        <v>423</v>
      </c>
      <c r="AQ16" t="s">
        <v>288</v>
      </c>
      <c r="AR16" t="s">
        <v>171</v>
      </c>
      <c r="AS16" t="s">
        <v>163</v>
      </c>
      <c r="AT16" t="s">
        <v>354</v>
      </c>
      <c r="AU16" t="s">
        <v>287</v>
      </c>
      <c r="AV16" t="s">
        <v>166</v>
      </c>
      <c r="AW16" t="s">
        <v>198</v>
      </c>
      <c r="AX16" t="s">
        <v>161</v>
      </c>
      <c r="AY16" t="s">
        <v>162</v>
      </c>
      <c r="AZ16" t="s">
        <v>342</v>
      </c>
      <c r="BA16" t="s">
        <v>164</v>
      </c>
      <c r="BB16" t="s">
        <v>214</v>
      </c>
      <c r="BC16" t="s">
        <v>163</v>
      </c>
      <c r="BG16">
        <v>4</v>
      </c>
      <c r="BI16" t="s">
        <v>274</v>
      </c>
      <c r="BJ16" t="s">
        <v>302</v>
      </c>
      <c r="BK16" t="s">
        <v>216</v>
      </c>
      <c r="BL16">
        <v>1</v>
      </c>
      <c r="BS16">
        <v>2</v>
      </c>
      <c r="CB16">
        <v>5</v>
      </c>
      <c r="CH16">
        <v>5</v>
      </c>
      <c r="CM16">
        <v>4</v>
      </c>
      <c r="CS16">
        <v>4</v>
      </c>
      <c r="CY16">
        <v>4</v>
      </c>
      <c r="DB16" t="s">
        <v>329</v>
      </c>
      <c r="DC16" t="s">
        <v>396</v>
      </c>
      <c r="DD16" t="s">
        <v>397</v>
      </c>
      <c r="DE16" t="s">
        <v>424</v>
      </c>
      <c r="DF16" t="s">
        <v>219</v>
      </c>
      <c r="DL16">
        <v>5</v>
      </c>
      <c r="DR16">
        <v>5</v>
      </c>
      <c r="DW16">
        <v>4</v>
      </c>
      <c r="ED16">
        <v>5</v>
      </c>
      <c r="EH16">
        <v>3</v>
      </c>
      <c r="EL16" t="s">
        <v>425</v>
      </c>
      <c r="EN16" t="s">
        <v>186</v>
      </c>
    </row>
    <row r="17" spans="1:144" x14ac:dyDescent="0.25">
      <c r="A17">
        <v>2567</v>
      </c>
      <c r="B17" t="s">
        <v>426</v>
      </c>
      <c r="C17" t="s">
        <v>145</v>
      </c>
      <c r="D17" t="s">
        <v>427</v>
      </c>
      <c r="E17" t="s">
        <v>339</v>
      </c>
      <c r="F17" t="s">
        <v>148</v>
      </c>
      <c r="G17" t="s">
        <v>149</v>
      </c>
      <c r="H17" t="s">
        <v>391</v>
      </c>
      <c r="I17" t="s">
        <v>297</v>
      </c>
      <c r="J17" s="1">
        <v>43580</v>
      </c>
      <c r="K17" t="s">
        <v>428</v>
      </c>
      <c r="L17" t="s">
        <v>154</v>
      </c>
      <c r="M17">
        <v>15</v>
      </c>
      <c r="N17">
        <v>1</v>
      </c>
      <c r="O17">
        <v>2</v>
      </c>
      <c r="P17">
        <v>6</v>
      </c>
      <c r="Q17">
        <v>7</v>
      </c>
      <c r="R17">
        <v>1</v>
      </c>
      <c r="S17">
        <v>1</v>
      </c>
      <c r="T17" t="s">
        <v>195</v>
      </c>
      <c r="Y17" t="s">
        <v>195</v>
      </c>
      <c r="Z17" t="s">
        <v>302</v>
      </c>
      <c r="AA17" t="s">
        <v>287</v>
      </c>
      <c r="AB17" t="s">
        <v>168</v>
      </c>
      <c r="AC17" t="s">
        <v>352</v>
      </c>
      <c r="AD17" t="s">
        <v>162</v>
      </c>
      <c r="AE17" t="s">
        <v>325</v>
      </c>
      <c r="AF17" t="s">
        <v>170</v>
      </c>
      <c r="AG17" t="s">
        <v>163</v>
      </c>
      <c r="AH17" t="s">
        <v>163</v>
      </c>
      <c r="AI17" t="s">
        <v>164</v>
      </c>
      <c r="AJ17" t="s">
        <v>429</v>
      </c>
      <c r="AK17" t="s">
        <v>168</v>
      </c>
      <c r="AL17" t="s">
        <v>287</v>
      </c>
      <c r="AM17" t="s">
        <v>166</v>
      </c>
      <c r="AN17" t="s">
        <v>342</v>
      </c>
      <c r="AO17" t="s">
        <v>162</v>
      </c>
      <c r="AP17" t="s">
        <v>170</v>
      </c>
      <c r="AQ17" t="s">
        <v>163</v>
      </c>
      <c r="AR17" t="s">
        <v>328</v>
      </c>
      <c r="AS17" t="s">
        <v>430</v>
      </c>
      <c r="AT17" t="s">
        <v>202</v>
      </c>
      <c r="AU17" t="s">
        <v>287</v>
      </c>
      <c r="AV17" t="s">
        <v>198</v>
      </c>
      <c r="AW17" t="s">
        <v>159</v>
      </c>
      <c r="AX17" t="s">
        <v>342</v>
      </c>
      <c r="AY17" t="s">
        <v>325</v>
      </c>
      <c r="BA17" t="s">
        <v>163</v>
      </c>
      <c r="BB17" t="s">
        <v>237</v>
      </c>
      <c r="BE17">
        <v>2</v>
      </c>
      <c r="BI17" t="s">
        <v>202</v>
      </c>
      <c r="BJ17" t="s">
        <v>156</v>
      </c>
      <c r="BK17" t="s">
        <v>287</v>
      </c>
      <c r="BL17">
        <v>1</v>
      </c>
      <c r="BR17">
        <v>1</v>
      </c>
      <c r="BX17">
        <v>1</v>
      </c>
      <c r="CD17">
        <v>1</v>
      </c>
      <c r="CJ17">
        <v>1</v>
      </c>
      <c r="CP17">
        <v>11</v>
      </c>
      <c r="CV17">
        <v>1</v>
      </c>
      <c r="DB17" t="s">
        <v>431</v>
      </c>
      <c r="DC17" t="s">
        <v>424</v>
      </c>
      <c r="DD17" t="s">
        <v>219</v>
      </c>
      <c r="DE17" t="s">
        <v>409</v>
      </c>
      <c r="DF17" t="s">
        <v>329</v>
      </c>
      <c r="DG17" t="s">
        <v>432</v>
      </c>
      <c r="DH17">
        <v>1</v>
      </c>
      <c r="DN17">
        <v>1</v>
      </c>
      <c r="DT17">
        <v>1</v>
      </c>
      <c r="ED17">
        <v>5</v>
      </c>
      <c r="EI17">
        <v>4</v>
      </c>
      <c r="EL17" t="s">
        <v>433</v>
      </c>
      <c r="EN17" t="s">
        <v>186</v>
      </c>
    </row>
    <row r="18" spans="1:144" x14ac:dyDescent="0.25">
      <c r="A18">
        <v>2568</v>
      </c>
      <c r="B18" t="s">
        <v>434</v>
      </c>
      <c r="C18" t="s">
        <v>145</v>
      </c>
      <c r="D18" t="s">
        <v>435</v>
      </c>
      <c r="E18" t="s">
        <v>295</v>
      </c>
      <c r="F18" t="s">
        <v>148</v>
      </c>
      <c r="G18" t="s">
        <v>149</v>
      </c>
      <c r="H18" t="s">
        <v>436</v>
      </c>
      <c r="I18" t="s">
        <v>297</v>
      </c>
      <c r="J18" s="1">
        <v>43574</v>
      </c>
      <c r="K18" t="s">
        <v>437</v>
      </c>
      <c r="L18" t="s">
        <v>154</v>
      </c>
      <c r="M18">
        <v>21</v>
      </c>
      <c r="N18">
        <v>1</v>
      </c>
      <c r="O18">
        <v>4</v>
      </c>
      <c r="P18">
        <v>5</v>
      </c>
      <c r="Q18">
        <v>6</v>
      </c>
      <c r="R18">
        <v>3</v>
      </c>
      <c r="Y18" t="s">
        <v>155</v>
      </c>
      <c r="Z18" t="s">
        <v>156</v>
      </c>
      <c r="AA18" t="s">
        <v>229</v>
      </c>
      <c r="AB18" t="s">
        <v>167</v>
      </c>
      <c r="AD18" t="s">
        <v>170</v>
      </c>
      <c r="AE18" t="s">
        <v>394</v>
      </c>
      <c r="AF18" t="s">
        <v>342</v>
      </c>
      <c r="AG18" t="s">
        <v>164</v>
      </c>
      <c r="AH18" t="s">
        <v>163</v>
      </c>
      <c r="AI18" t="s">
        <v>430</v>
      </c>
      <c r="AJ18" t="s">
        <v>263</v>
      </c>
      <c r="AK18" t="s">
        <v>229</v>
      </c>
      <c r="AL18" t="s">
        <v>174</v>
      </c>
      <c r="AM18" t="s">
        <v>287</v>
      </c>
      <c r="AN18" t="s">
        <v>170</v>
      </c>
      <c r="AO18" t="s">
        <v>325</v>
      </c>
      <c r="AP18" t="s">
        <v>438</v>
      </c>
      <c r="AQ18" t="s">
        <v>164</v>
      </c>
      <c r="AR18" t="s">
        <v>163</v>
      </c>
      <c r="AS18" t="s">
        <v>322</v>
      </c>
      <c r="AT18" t="s">
        <v>196</v>
      </c>
      <c r="AU18" t="s">
        <v>198</v>
      </c>
      <c r="AV18" t="s">
        <v>167</v>
      </c>
      <c r="AW18" t="s">
        <v>287</v>
      </c>
      <c r="AX18" t="s">
        <v>199</v>
      </c>
      <c r="AY18" t="s">
        <v>342</v>
      </c>
      <c r="AZ18" t="s">
        <v>170</v>
      </c>
      <c r="BA18" t="s">
        <v>164</v>
      </c>
      <c r="BB18" t="s">
        <v>265</v>
      </c>
      <c r="BC18" t="s">
        <v>439</v>
      </c>
      <c r="BI18" t="s">
        <v>156</v>
      </c>
      <c r="BJ18" t="s">
        <v>304</v>
      </c>
      <c r="BK18" t="s">
        <v>440</v>
      </c>
      <c r="BL18">
        <v>1</v>
      </c>
      <c r="BR18">
        <v>1</v>
      </c>
      <c r="BY18">
        <v>2</v>
      </c>
      <c r="CD18">
        <v>1</v>
      </c>
      <c r="CJ18">
        <v>1</v>
      </c>
      <c r="CP18">
        <v>1</v>
      </c>
      <c r="CV18">
        <v>1</v>
      </c>
      <c r="DB18" t="s">
        <v>441</v>
      </c>
      <c r="DC18" t="s">
        <v>405</v>
      </c>
      <c r="DD18" t="s">
        <v>442</v>
      </c>
      <c r="DE18" t="s">
        <v>443</v>
      </c>
      <c r="DF18" t="s">
        <v>444</v>
      </c>
      <c r="DG18" t="s">
        <v>407</v>
      </c>
      <c r="DI18">
        <v>2</v>
      </c>
      <c r="DN18">
        <v>1</v>
      </c>
      <c r="DT18">
        <v>1</v>
      </c>
      <c r="EA18">
        <v>2</v>
      </c>
      <c r="EF18">
        <v>1</v>
      </c>
      <c r="EL18" t="s">
        <v>445</v>
      </c>
      <c r="EN18" t="s">
        <v>186</v>
      </c>
    </row>
    <row r="19" spans="1:144" x14ac:dyDescent="0.25">
      <c r="A19">
        <v>2569</v>
      </c>
      <c r="B19" t="s">
        <v>446</v>
      </c>
      <c r="C19" t="s">
        <v>145</v>
      </c>
      <c r="D19" t="s">
        <v>435</v>
      </c>
      <c r="E19" t="s">
        <v>295</v>
      </c>
      <c r="F19" t="s">
        <v>148</v>
      </c>
      <c r="G19" t="s">
        <v>149</v>
      </c>
      <c r="H19" t="s">
        <v>436</v>
      </c>
      <c r="I19" t="s">
        <v>297</v>
      </c>
      <c r="J19" s="1">
        <v>43580</v>
      </c>
      <c r="K19" t="s">
        <v>447</v>
      </c>
      <c r="L19" t="s">
        <v>154</v>
      </c>
      <c r="M19">
        <v>24</v>
      </c>
      <c r="N19">
        <v>4</v>
      </c>
      <c r="O19">
        <v>4</v>
      </c>
      <c r="P19">
        <v>3</v>
      </c>
      <c r="Q19">
        <v>5</v>
      </c>
      <c r="R19">
        <v>5</v>
      </c>
      <c r="T19" t="s">
        <v>448</v>
      </c>
      <c r="Y19" t="s">
        <v>195</v>
      </c>
      <c r="Z19" t="s">
        <v>313</v>
      </c>
      <c r="AB19" t="s">
        <v>166</v>
      </c>
      <c r="AC19" t="s">
        <v>287</v>
      </c>
      <c r="AD19" t="s">
        <v>169</v>
      </c>
      <c r="AE19" t="s">
        <v>207</v>
      </c>
      <c r="AF19" t="s">
        <v>449</v>
      </c>
      <c r="AG19" t="s">
        <v>328</v>
      </c>
      <c r="AH19" t="s">
        <v>163</v>
      </c>
      <c r="AI19" t="s">
        <v>430</v>
      </c>
      <c r="AJ19" t="s">
        <v>253</v>
      </c>
      <c r="AK19" t="s">
        <v>229</v>
      </c>
      <c r="AL19" t="s">
        <v>211</v>
      </c>
      <c r="AM19" t="s">
        <v>287</v>
      </c>
      <c r="AN19" t="s">
        <v>450</v>
      </c>
      <c r="AO19" t="s">
        <v>170</v>
      </c>
      <c r="AP19" t="s">
        <v>325</v>
      </c>
      <c r="AQ19" t="s">
        <v>328</v>
      </c>
      <c r="AR19" t="s">
        <v>288</v>
      </c>
      <c r="AS19" t="s">
        <v>164</v>
      </c>
      <c r="AT19" t="s">
        <v>313</v>
      </c>
      <c r="AU19" t="s">
        <v>174</v>
      </c>
      <c r="AV19" t="s">
        <v>451</v>
      </c>
      <c r="AW19" t="s">
        <v>198</v>
      </c>
      <c r="AX19" t="s">
        <v>170</v>
      </c>
      <c r="AY19" t="s">
        <v>417</v>
      </c>
      <c r="AZ19" t="s">
        <v>261</v>
      </c>
      <c r="BA19" t="s">
        <v>163</v>
      </c>
      <c r="BB19" t="s">
        <v>164</v>
      </c>
      <c r="BC19" t="s">
        <v>452</v>
      </c>
      <c r="BI19" t="s">
        <v>253</v>
      </c>
      <c r="BJ19" t="s">
        <v>156</v>
      </c>
      <c r="BK19" t="s">
        <v>304</v>
      </c>
      <c r="BL19">
        <v>1</v>
      </c>
      <c r="BS19">
        <v>2</v>
      </c>
      <c r="BY19">
        <v>2</v>
      </c>
      <c r="CE19">
        <v>2</v>
      </c>
      <c r="CN19">
        <v>5</v>
      </c>
      <c r="CR19">
        <v>3</v>
      </c>
      <c r="CY19">
        <v>4</v>
      </c>
      <c r="DB19" t="s">
        <v>444</v>
      </c>
      <c r="DC19" t="s">
        <v>453</v>
      </c>
      <c r="DD19" t="s">
        <v>454</v>
      </c>
      <c r="DE19" t="s">
        <v>410</v>
      </c>
      <c r="DF19" t="s">
        <v>268</v>
      </c>
      <c r="DG19" t="s">
        <v>399</v>
      </c>
      <c r="DI19">
        <v>2</v>
      </c>
      <c r="DN19">
        <v>1</v>
      </c>
      <c r="DT19">
        <v>1</v>
      </c>
      <c r="DZ19">
        <v>1</v>
      </c>
      <c r="EF19">
        <v>1</v>
      </c>
      <c r="EL19" t="s">
        <v>455</v>
      </c>
      <c r="EN19" t="s">
        <v>186</v>
      </c>
    </row>
    <row r="20" spans="1:144" x14ac:dyDescent="0.25">
      <c r="A20">
        <v>2570</v>
      </c>
      <c r="B20" t="s">
        <v>456</v>
      </c>
      <c r="C20" t="s">
        <v>145</v>
      </c>
      <c r="D20" t="s">
        <v>435</v>
      </c>
      <c r="E20" t="s">
        <v>295</v>
      </c>
      <c r="F20" t="s">
        <v>148</v>
      </c>
      <c r="G20" t="s">
        <v>149</v>
      </c>
      <c r="H20" t="s">
        <v>436</v>
      </c>
      <c r="I20" t="s">
        <v>297</v>
      </c>
      <c r="J20" s="1">
        <v>43582</v>
      </c>
      <c r="K20" t="s">
        <v>457</v>
      </c>
      <c r="L20" t="s">
        <v>154</v>
      </c>
      <c r="M20">
        <v>9</v>
      </c>
      <c r="N20">
        <v>1</v>
      </c>
      <c r="O20">
        <v>2</v>
      </c>
      <c r="P20">
        <v>2</v>
      </c>
      <c r="Q20">
        <v>4</v>
      </c>
      <c r="T20" t="s">
        <v>448</v>
      </c>
      <c r="Y20" t="s">
        <v>155</v>
      </c>
      <c r="Z20" t="s">
        <v>458</v>
      </c>
      <c r="AA20" t="s">
        <v>287</v>
      </c>
      <c r="AB20" t="s">
        <v>352</v>
      </c>
      <c r="AC20" t="s">
        <v>166</v>
      </c>
      <c r="AD20" t="s">
        <v>206</v>
      </c>
      <c r="AE20" t="s">
        <v>459</v>
      </c>
      <c r="AF20" t="s">
        <v>342</v>
      </c>
      <c r="AG20" t="s">
        <v>163</v>
      </c>
      <c r="AH20" t="s">
        <v>164</v>
      </c>
      <c r="AI20" t="s">
        <v>237</v>
      </c>
      <c r="AJ20" t="s">
        <v>313</v>
      </c>
      <c r="AK20" t="s">
        <v>197</v>
      </c>
      <c r="AL20" t="s">
        <v>174</v>
      </c>
      <c r="AM20" t="s">
        <v>234</v>
      </c>
      <c r="AN20" t="s">
        <v>310</v>
      </c>
      <c r="AO20" t="s">
        <v>459</v>
      </c>
      <c r="AP20" t="s">
        <v>199</v>
      </c>
      <c r="AQ20" t="s">
        <v>163</v>
      </c>
      <c r="AR20" t="s">
        <v>164</v>
      </c>
      <c r="AS20" t="s">
        <v>288</v>
      </c>
      <c r="AT20" t="s">
        <v>460</v>
      </c>
      <c r="AU20" t="s">
        <v>166</v>
      </c>
      <c r="AV20" t="s">
        <v>287</v>
      </c>
      <c r="AW20" t="s">
        <v>352</v>
      </c>
      <c r="AX20" t="s">
        <v>169</v>
      </c>
      <c r="AY20" t="s">
        <v>176</v>
      </c>
      <c r="AZ20" t="s">
        <v>170</v>
      </c>
      <c r="BA20" t="s">
        <v>328</v>
      </c>
      <c r="BB20" t="s">
        <v>163</v>
      </c>
      <c r="BC20" t="s">
        <v>326</v>
      </c>
      <c r="BI20" t="s">
        <v>458</v>
      </c>
      <c r="BJ20" t="s">
        <v>429</v>
      </c>
      <c r="BK20" t="s">
        <v>196</v>
      </c>
      <c r="BL20">
        <v>1</v>
      </c>
      <c r="BR20">
        <v>1</v>
      </c>
      <c r="BY20">
        <v>2</v>
      </c>
      <c r="CG20">
        <v>4</v>
      </c>
      <c r="CN20">
        <v>5</v>
      </c>
      <c r="CS20">
        <v>4</v>
      </c>
      <c r="CX20">
        <v>3</v>
      </c>
      <c r="DB20" t="s">
        <v>444</v>
      </c>
      <c r="DC20" t="s">
        <v>453</v>
      </c>
      <c r="DD20" t="s">
        <v>268</v>
      </c>
      <c r="DE20" t="s">
        <v>399</v>
      </c>
      <c r="DF20" t="s">
        <v>461</v>
      </c>
      <c r="DG20" t="s">
        <v>462</v>
      </c>
      <c r="DH20">
        <v>1</v>
      </c>
      <c r="DO20">
        <v>2</v>
      </c>
      <c r="DT20">
        <v>1</v>
      </c>
      <c r="DZ20">
        <v>1</v>
      </c>
      <c r="EF20">
        <v>1</v>
      </c>
      <c r="EL20" t="s">
        <v>463</v>
      </c>
      <c r="EN20" t="s">
        <v>186</v>
      </c>
    </row>
    <row r="21" spans="1:144" x14ac:dyDescent="0.25">
      <c r="A21">
        <v>2571</v>
      </c>
      <c r="B21" t="s">
        <v>464</v>
      </c>
      <c r="C21" t="s">
        <v>145</v>
      </c>
      <c r="D21" t="s">
        <v>435</v>
      </c>
      <c r="E21" t="s">
        <v>295</v>
      </c>
      <c r="F21" t="s">
        <v>148</v>
      </c>
      <c r="G21" t="s">
        <v>149</v>
      </c>
      <c r="H21" t="s">
        <v>436</v>
      </c>
      <c r="I21" t="s">
        <v>297</v>
      </c>
      <c r="J21" s="1">
        <v>43581</v>
      </c>
      <c r="K21" t="s">
        <v>465</v>
      </c>
      <c r="L21" t="s">
        <v>154</v>
      </c>
      <c r="M21">
        <v>16</v>
      </c>
      <c r="O21">
        <v>5</v>
      </c>
      <c r="P21">
        <v>3</v>
      </c>
      <c r="Q21">
        <v>5</v>
      </c>
      <c r="R21">
        <v>3</v>
      </c>
      <c r="T21" t="s">
        <v>195</v>
      </c>
      <c r="Y21" t="s">
        <v>195</v>
      </c>
      <c r="Z21" t="s">
        <v>156</v>
      </c>
      <c r="AA21" t="s">
        <v>352</v>
      </c>
      <c r="AB21" t="s">
        <v>229</v>
      </c>
      <c r="AC21" t="s">
        <v>197</v>
      </c>
      <c r="AD21" t="s">
        <v>325</v>
      </c>
      <c r="AE21" t="s">
        <v>342</v>
      </c>
      <c r="AF21" t="s">
        <v>394</v>
      </c>
      <c r="AG21" t="s">
        <v>164</v>
      </c>
      <c r="AH21" t="s">
        <v>324</v>
      </c>
      <c r="AI21" t="s">
        <v>163</v>
      </c>
      <c r="AJ21" t="s">
        <v>263</v>
      </c>
      <c r="AK21" t="s">
        <v>229</v>
      </c>
      <c r="AL21" t="s">
        <v>174</v>
      </c>
      <c r="AM21" t="s">
        <v>197</v>
      </c>
      <c r="AN21" t="s">
        <v>170</v>
      </c>
      <c r="AO21" t="s">
        <v>323</v>
      </c>
      <c r="AP21" t="s">
        <v>325</v>
      </c>
      <c r="AQ21" t="s">
        <v>164</v>
      </c>
      <c r="AR21" t="s">
        <v>466</v>
      </c>
      <c r="AS21" t="s">
        <v>288</v>
      </c>
      <c r="AT21" t="s">
        <v>196</v>
      </c>
      <c r="AU21" t="s">
        <v>174</v>
      </c>
      <c r="AV21" t="s">
        <v>287</v>
      </c>
      <c r="AW21" t="s">
        <v>451</v>
      </c>
      <c r="AX21" t="s">
        <v>317</v>
      </c>
      <c r="AY21" t="s">
        <v>321</v>
      </c>
      <c r="AZ21" t="s">
        <v>342</v>
      </c>
      <c r="BA21" t="s">
        <v>430</v>
      </c>
      <c r="BB21" t="s">
        <v>163</v>
      </c>
      <c r="BC21" t="s">
        <v>214</v>
      </c>
      <c r="BJ21" t="s">
        <v>233</v>
      </c>
      <c r="BK21" t="s">
        <v>253</v>
      </c>
      <c r="BL21">
        <v>1</v>
      </c>
      <c r="BR21">
        <v>1</v>
      </c>
      <c r="BZ21">
        <v>3</v>
      </c>
      <c r="CE21">
        <v>2</v>
      </c>
      <c r="CN21">
        <v>5</v>
      </c>
      <c r="CR21">
        <v>3</v>
      </c>
      <c r="CY21">
        <v>4</v>
      </c>
      <c r="DB21" t="s">
        <v>467</v>
      </c>
      <c r="DC21" t="s">
        <v>468</v>
      </c>
      <c r="DD21" t="s">
        <v>397</v>
      </c>
      <c r="DE21" t="s">
        <v>469</v>
      </c>
      <c r="DF21" t="s">
        <v>444</v>
      </c>
      <c r="DG21" t="s">
        <v>410</v>
      </c>
      <c r="DH21">
        <v>1</v>
      </c>
      <c r="DN21">
        <v>1</v>
      </c>
      <c r="DT21">
        <v>1</v>
      </c>
      <c r="DZ21">
        <v>1</v>
      </c>
      <c r="EF21">
        <v>1</v>
      </c>
      <c r="EG21">
        <v>2</v>
      </c>
      <c r="EL21" t="s">
        <v>470</v>
      </c>
      <c r="EN21" t="s">
        <v>186</v>
      </c>
    </row>
    <row r="22" spans="1:144" x14ac:dyDescent="0.25">
      <c r="A22">
        <v>2572</v>
      </c>
      <c r="B22" t="s">
        <v>471</v>
      </c>
      <c r="C22" t="s">
        <v>145</v>
      </c>
      <c r="D22" t="s">
        <v>435</v>
      </c>
      <c r="E22" t="s">
        <v>295</v>
      </c>
      <c r="F22" t="s">
        <v>148</v>
      </c>
      <c r="G22" t="s">
        <v>149</v>
      </c>
      <c r="H22" t="s">
        <v>436</v>
      </c>
      <c r="I22" t="s">
        <v>297</v>
      </c>
      <c r="J22" s="1">
        <v>43577</v>
      </c>
      <c r="K22" t="s">
        <v>472</v>
      </c>
      <c r="L22" t="s">
        <v>154</v>
      </c>
      <c r="M22">
        <v>13</v>
      </c>
      <c r="N22">
        <v>1</v>
      </c>
      <c r="O22">
        <v>3</v>
      </c>
      <c r="P22">
        <v>2</v>
      </c>
      <c r="Q22">
        <v>3</v>
      </c>
      <c r="R22">
        <v>4</v>
      </c>
      <c r="T22" t="s">
        <v>195</v>
      </c>
      <c r="Y22" t="s">
        <v>155</v>
      </c>
      <c r="Z22" t="s">
        <v>302</v>
      </c>
      <c r="AA22" t="s">
        <v>352</v>
      </c>
      <c r="AB22" t="s">
        <v>287</v>
      </c>
      <c r="AC22" t="s">
        <v>168</v>
      </c>
      <c r="AD22" t="s">
        <v>162</v>
      </c>
      <c r="AE22" t="s">
        <v>206</v>
      </c>
      <c r="AF22" t="s">
        <v>342</v>
      </c>
      <c r="AG22" t="s">
        <v>322</v>
      </c>
      <c r="AH22" t="s">
        <v>163</v>
      </c>
      <c r="AI22" t="s">
        <v>200</v>
      </c>
      <c r="AJ22" t="s">
        <v>156</v>
      </c>
      <c r="AK22" t="s">
        <v>157</v>
      </c>
      <c r="AL22" t="s">
        <v>174</v>
      </c>
      <c r="AM22" t="s">
        <v>229</v>
      </c>
      <c r="AN22" t="s">
        <v>162</v>
      </c>
      <c r="AO22" t="s">
        <v>325</v>
      </c>
      <c r="AP22" t="s">
        <v>394</v>
      </c>
      <c r="AQ22" t="s">
        <v>163</v>
      </c>
      <c r="AR22" t="s">
        <v>328</v>
      </c>
      <c r="AS22" t="s">
        <v>305</v>
      </c>
      <c r="AT22" t="s">
        <v>458</v>
      </c>
      <c r="AU22" t="s">
        <v>352</v>
      </c>
      <c r="AV22" t="s">
        <v>168</v>
      </c>
      <c r="AW22" t="s">
        <v>287</v>
      </c>
      <c r="AX22" t="s">
        <v>170</v>
      </c>
      <c r="AY22" t="s">
        <v>473</v>
      </c>
      <c r="BA22" t="s">
        <v>328</v>
      </c>
      <c r="BC22" t="s">
        <v>430</v>
      </c>
      <c r="BI22" t="s">
        <v>302</v>
      </c>
      <c r="BJ22" t="s">
        <v>216</v>
      </c>
      <c r="BK22" t="s">
        <v>474</v>
      </c>
      <c r="BL22">
        <v>1</v>
      </c>
      <c r="BR22">
        <v>1</v>
      </c>
      <c r="BY22">
        <v>2</v>
      </c>
      <c r="CE22">
        <v>2</v>
      </c>
      <c r="CM22">
        <v>4</v>
      </c>
      <c r="CR22">
        <v>3</v>
      </c>
      <c r="CX22">
        <v>3</v>
      </c>
      <c r="DB22" t="s">
        <v>219</v>
      </c>
      <c r="DC22" t="s">
        <v>475</v>
      </c>
      <c r="DD22" t="s">
        <v>268</v>
      </c>
      <c r="DE22" t="s">
        <v>399</v>
      </c>
      <c r="DF22" t="s">
        <v>252</v>
      </c>
      <c r="DG22" t="s">
        <v>410</v>
      </c>
      <c r="DH22">
        <v>1</v>
      </c>
      <c r="DN22">
        <v>1</v>
      </c>
      <c r="DT22">
        <v>1</v>
      </c>
      <c r="DZ22">
        <v>1</v>
      </c>
      <c r="EG22">
        <v>2</v>
      </c>
      <c r="EL22" t="s">
        <v>476</v>
      </c>
      <c r="EN22" t="s">
        <v>186</v>
      </c>
    </row>
    <row r="23" spans="1:144" x14ac:dyDescent="0.25">
      <c r="A23">
        <v>2580</v>
      </c>
      <c r="B23" t="s">
        <v>477</v>
      </c>
      <c r="C23" t="s">
        <v>145</v>
      </c>
      <c r="D23" t="s">
        <v>146</v>
      </c>
      <c r="E23" t="s">
        <v>147</v>
      </c>
      <c r="F23" t="s">
        <v>148</v>
      </c>
      <c r="G23" t="s">
        <v>149</v>
      </c>
      <c r="H23" t="s">
        <v>150</v>
      </c>
      <c r="I23" t="s">
        <v>297</v>
      </c>
      <c r="J23" s="1">
        <v>43571</v>
      </c>
      <c r="K23" t="s">
        <v>478</v>
      </c>
      <c r="L23" t="s">
        <v>154</v>
      </c>
      <c r="M23">
        <v>21</v>
      </c>
      <c r="P23">
        <v>1</v>
      </c>
      <c r="Q23">
        <v>4</v>
      </c>
      <c r="R23">
        <v>9</v>
      </c>
      <c r="S23">
        <v>7</v>
      </c>
      <c r="T23" t="s">
        <v>194</v>
      </c>
      <c r="Y23" t="s">
        <v>155</v>
      </c>
      <c r="Z23" t="s">
        <v>156</v>
      </c>
      <c r="AA23" t="s">
        <v>157</v>
      </c>
      <c r="AB23" t="s">
        <v>215</v>
      </c>
      <c r="AC23" t="s">
        <v>202</v>
      </c>
      <c r="AD23" t="s">
        <v>394</v>
      </c>
      <c r="AE23" t="s">
        <v>325</v>
      </c>
      <c r="AF23" t="s">
        <v>290</v>
      </c>
      <c r="AG23" t="s">
        <v>163</v>
      </c>
      <c r="AH23" t="s">
        <v>201</v>
      </c>
      <c r="AI23" t="s">
        <v>353</v>
      </c>
      <c r="AJ23" t="s">
        <v>178</v>
      </c>
      <c r="AK23" t="s">
        <v>278</v>
      </c>
      <c r="AL23" t="s">
        <v>174</v>
      </c>
      <c r="AM23" t="s">
        <v>198</v>
      </c>
      <c r="AN23" t="s">
        <v>170</v>
      </c>
      <c r="AO23" t="s">
        <v>279</v>
      </c>
      <c r="AP23" t="s">
        <v>479</v>
      </c>
      <c r="AQ23" t="s">
        <v>328</v>
      </c>
      <c r="AR23" t="s">
        <v>311</v>
      </c>
      <c r="AS23" t="s">
        <v>324</v>
      </c>
      <c r="AT23" t="s">
        <v>172</v>
      </c>
      <c r="AU23" t="s">
        <v>173</v>
      </c>
      <c r="AV23" t="s">
        <v>304</v>
      </c>
      <c r="AW23" t="s">
        <v>480</v>
      </c>
      <c r="AX23" t="s">
        <v>205</v>
      </c>
      <c r="AY23" t="s">
        <v>423</v>
      </c>
      <c r="AZ23" t="s">
        <v>308</v>
      </c>
      <c r="BA23" t="s">
        <v>164</v>
      </c>
      <c r="BB23" t="s">
        <v>430</v>
      </c>
      <c r="BC23" t="s">
        <v>309</v>
      </c>
      <c r="BD23">
        <v>1</v>
      </c>
      <c r="BI23" t="s">
        <v>172</v>
      </c>
      <c r="BJ23" t="s">
        <v>177</v>
      </c>
      <c r="BK23" t="s">
        <v>178</v>
      </c>
      <c r="BO23">
        <v>21</v>
      </c>
      <c r="BR23">
        <v>2</v>
      </c>
      <c r="BS23">
        <v>1</v>
      </c>
      <c r="BT23">
        <v>7</v>
      </c>
      <c r="BU23">
        <v>11</v>
      </c>
      <c r="BZ23">
        <v>11</v>
      </c>
      <c r="CA23">
        <v>10</v>
      </c>
      <c r="CD23">
        <v>21</v>
      </c>
      <c r="CJ23">
        <v>3</v>
      </c>
      <c r="CK23">
        <v>6</v>
      </c>
      <c r="CL23">
        <v>1</v>
      </c>
      <c r="CN23">
        <v>11</v>
      </c>
      <c r="CR23">
        <v>1</v>
      </c>
      <c r="CT23">
        <v>20</v>
      </c>
      <c r="CV23">
        <v>1</v>
      </c>
      <c r="CZ23">
        <v>20</v>
      </c>
      <c r="DB23" t="s">
        <v>481</v>
      </c>
      <c r="DC23" t="s">
        <v>219</v>
      </c>
      <c r="DD23" t="s">
        <v>482</v>
      </c>
      <c r="DE23" t="s">
        <v>483</v>
      </c>
      <c r="DF23" t="s">
        <v>219</v>
      </c>
      <c r="DG23" t="s">
        <v>484</v>
      </c>
      <c r="DI23">
        <v>21</v>
      </c>
      <c r="DO23">
        <v>15</v>
      </c>
      <c r="DP23">
        <v>5</v>
      </c>
      <c r="DQ23">
        <v>1</v>
      </c>
      <c r="DT23">
        <v>10</v>
      </c>
      <c r="DU23">
        <v>11</v>
      </c>
      <c r="EA23">
        <v>9</v>
      </c>
      <c r="EB23">
        <v>12</v>
      </c>
      <c r="EH23">
        <v>12</v>
      </c>
      <c r="EI23">
        <v>9</v>
      </c>
      <c r="EL23" t="s">
        <v>485</v>
      </c>
      <c r="EN23" t="s">
        <v>186</v>
      </c>
    </row>
    <row r="24" spans="1:144" x14ac:dyDescent="0.25">
      <c r="A24">
        <v>2581</v>
      </c>
      <c r="B24" t="s">
        <v>486</v>
      </c>
      <c r="C24" t="s">
        <v>145</v>
      </c>
      <c r="D24" t="s">
        <v>146</v>
      </c>
      <c r="E24" t="s">
        <v>147</v>
      </c>
      <c r="F24" t="s">
        <v>148</v>
      </c>
      <c r="G24" t="s">
        <v>149</v>
      </c>
      <c r="H24" t="s">
        <v>150</v>
      </c>
      <c r="I24" t="s">
        <v>297</v>
      </c>
      <c r="J24" s="1">
        <v>43491</v>
      </c>
      <c r="K24" t="s">
        <v>487</v>
      </c>
      <c r="L24" t="s">
        <v>251</v>
      </c>
      <c r="M24">
        <v>11</v>
      </c>
      <c r="N24">
        <v>5</v>
      </c>
      <c r="O24">
        <v>6</v>
      </c>
      <c r="T24" t="s">
        <v>194</v>
      </c>
      <c r="Y24" t="s">
        <v>195</v>
      </c>
      <c r="Z24" t="s">
        <v>488</v>
      </c>
      <c r="AA24" t="s">
        <v>304</v>
      </c>
      <c r="AB24" t="s">
        <v>172</v>
      </c>
      <c r="AC24" t="s">
        <v>174</v>
      </c>
      <c r="AD24" t="s">
        <v>170</v>
      </c>
      <c r="AE24" t="s">
        <v>239</v>
      </c>
      <c r="AF24" t="s">
        <v>479</v>
      </c>
      <c r="AG24" t="s">
        <v>163</v>
      </c>
      <c r="AH24" t="s">
        <v>237</v>
      </c>
      <c r="AI24" t="s">
        <v>201</v>
      </c>
      <c r="AJ24" t="s">
        <v>156</v>
      </c>
      <c r="AK24" t="s">
        <v>353</v>
      </c>
      <c r="AL24" t="s">
        <v>167</v>
      </c>
      <c r="AM24" t="s">
        <v>202</v>
      </c>
      <c r="AN24" t="s">
        <v>314</v>
      </c>
      <c r="AO24" t="s">
        <v>162</v>
      </c>
      <c r="AP24" t="s">
        <v>394</v>
      </c>
      <c r="AQ24" t="s">
        <v>233</v>
      </c>
      <c r="AR24" t="s">
        <v>164</v>
      </c>
      <c r="AS24" t="s">
        <v>334</v>
      </c>
      <c r="AT24" t="s">
        <v>172</v>
      </c>
      <c r="AU24" t="s">
        <v>172</v>
      </c>
      <c r="AV24" t="s">
        <v>304</v>
      </c>
      <c r="AW24" t="s">
        <v>174</v>
      </c>
      <c r="AX24" t="s">
        <v>261</v>
      </c>
      <c r="AY24" t="s">
        <v>213</v>
      </c>
      <c r="AZ24" t="s">
        <v>170</v>
      </c>
      <c r="BA24" t="s">
        <v>301</v>
      </c>
      <c r="BB24" t="s">
        <v>173</v>
      </c>
      <c r="BC24" t="s">
        <v>324</v>
      </c>
      <c r="BE24">
        <v>2</v>
      </c>
      <c r="BI24" t="s">
        <v>488</v>
      </c>
      <c r="BJ24" t="s">
        <v>172</v>
      </c>
      <c r="BK24" t="s">
        <v>178</v>
      </c>
      <c r="BM24">
        <v>6</v>
      </c>
      <c r="BN24">
        <v>5</v>
      </c>
      <c r="BR24">
        <v>5</v>
      </c>
      <c r="BS24">
        <v>3</v>
      </c>
      <c r="BT24">
        <v>3</v>
      </c>
      <c r="BX24">
        <v>6</v>
      </c>
      <c r="BY24">
        <v>5</v>
      </c>
      <c r="CD24">
        <v>9</v>
      </c>
      <c r="CE24">
        <v>2</v>
      </c>
      <c r="CJ24">
        <v>10</v>
      </c>
      <c r="CK24">
        <v>1</v>
      </c>
      <c r="CP24">
        <v>8</v>
      </c>
      <c r="CQ24">
        <v>2</v>
      </c>
      <c r="CR24">
        <v>1</v>
      </c>
      <c r="CV24">
        <v>4</v>
      </c>
      <c r="CW24">
        <v>4</v>
      </c>
      <c r="CX24">
        <v>3</v>
      </c>
      <c r="DB24" t="s">
        <v>180</v>
      </c>
      <c r="DC24" t="s">
        <v>219</v>
      </c>
      <c r="DD24" t="s">
        <v>482</v>
      </c>
      <c r="DE24" t="s">
        <v>483</v>
      </c>
      <c r="DF24" t="s">
        <v>489</v>
      </c>
      <c r="DG24" t="s">
        <v>490</v>
      </c>
      <c r="DH24">
        <v>1</v>
      </c>
      <c r="DI24">
        <v>3</v>
      </c>
      <c r="DJ24">
        <v>3</v>
      </c>
      <c r="DK24">
        <v>4</v>
      </c>
      <c r="DO24">
        <v>3</v>
      </c>
      <c r="DP24">
        <v>8</v>
      </c>
      <c r="DT24">
        <v>4</v>
      </c>
      <c r="DV24">
        <v>3</v>
      </c>
      <c r="DW24">
        <v>4</v>
      </c>
      <c r="EB24">
        <v>3</v>
      </c>
      <c r="EC24">
        <v>8</v>
      </c>
      <c r="EG24">
        <v>4</v>
      </c>
      <c r="EH24">
        <v>7</v>
      </c>
      <c r="EL24" t="s">
        <v>491</v>
      </c>
      <c r="EN24" t="s">
        <v>186</v>
      </c>
    </row>
    <row r="25" spans="1:144" x14ac:dyDescent="0.25">
      <c r="A25">
        <v>2582</v>
      </c>
      <c r="B25" t="s">
        <v>492</v>
      </c>
      <c r="C25" t="s">
        <v>145</v>
      </c>
      <c r="D25" t="s">
        <v>493</v>
      </c>
      <c r="E25" t="s">
        <v>147</v>
      </c>
      <c r="F25" t="s">
        <v>148</v>
      </c>
      <c r="G25" t="s">
        <v>149</v>
      </c>
      <c r="H25" t="s">
        <v>150</v>
      </c>
      <c r="I25" t="s">
        <v>297</v>
      </c>
      <c r="J25" s="1">
        <v>43583</v>
      </c>
      <c r="K25" t="s">
        <v>494</v>
      </c>
      <c r="L25" t="s">
        <v>193</v>
      </c>
      <c r="M25">
        <v>10</v>
      </c>
      <c r="S25">
        <v>10</v>
      </c>
      <c r="T25" t="s">
        <v>194</v>
      </c>
      <c r="Y25" t="s">
        <v>155</v>
      </c>
      <c r="Z25" t="s">
        <v>177</v>
      </c>
      <c r="AA25" t="s">
        <v>353</v>
      </c>
      <c r="AB25" t="s">
        <v>495</v>
      </c>
      <c r="AC25" t="s">
        <v>167</v>
      </c>
      <c r="AD25" t="s">
        <v>314</v>
      </c>
      <c r="AE25" t="s">
        <v>342</v>
      </c>
      <c r="AF25" t="s">
        <v>212</v>
      </c>
      <c r="AG25" t="s">
        <v>496</v>
      </c>
      <c r="AH25" t="s">
        <v>163</v>
      </c>
      <c r="AI25" t="s">
        <v>301</v>
      </c>
      <c r="AJ25" t="s">
        <v>179</v>
      </c>
      <c r="AK25" t="s">
        <v>168</v>
      </c>
      <c r="AL25" t="s">
        <v>174</v>
      </c>
      <c r="AM25" t="s">
        <v>172</v>
      </c>
      <c r="AN25" t="s">
        <v>205</v>
      </c>
      <c r="AO25" t="s">
        <v>213</v>
      </c>
      <c r="AP25" t="s">
        <v>479</v>
      </c>
      <c r="AQ25" t="s">
        <v>300</v>
      </c>
      <c r="AR25" t="s">
        <v>210</v>
      </c>
      <c r="AS25" t="s">
        <v>292</v>
      </c>
      <c r="AT25" t="s">
        <v>304</v>
      </c>
      <c r="AU25" t="s">
        <v>307</v>
      </c>
      <c r="AV25" t="s">
        <v>497</v>
      </c>
      <c r="AW25" t="s">
        <v>498</v>
      </c>
      <c r="AX25" t="s">
        <v>170</v>
      </c>
      <c r="AY25" t="s">
        <v>320</v>
      </c>
      <c r="AZ25" t="s">
        <v>175</v>
      </c>
      <c r="BA25" t="s">
        <v>499</v>
      </c>
      <c r="BB25" t="s">
        <v>209</v>
      </c>
      <c r="BC25" t="s">
        <v>430</v>
      </c>
      <c r="BF25">
        <v>3</v>
      </c>
      <c r="BI25" t="s">
        <v>488</v>
      </c>
      <c r="BJ25" t="s">
        <v>178</v>
      </c>
      <c r="BL25">
        <v>2</v>
      </c>
      <c r="BS25">
        <v>2</v>
      </c>
      <c r="BY25">
        <v>1</v>
      </c>
      <c r="CD25">
        <v>1</v>
      </c>
      <c r="CL25">
        <v>3</v>
      </c>
      <c r="CM25">
        <v>2</v>
      </c>
      <c r="CQ25">
        <v>2</v>
      </c>
      <c r="CR25">
        <v>5</v>
      </c>
      <c r="CX25">
        <v>3</v>
      </c>
      <c r="DB25" t="s">
        <v>383</v>
      </c>
      <c r="DC25" t="s">
        <v>500</v>
      </c>
      <c r="DD25" t="s">
        <v>501</v>
      </c>
      <c r="DE25" t="s">
        <v>502</v>
      </c>
      <c r="DF25" t="s">
        <v>503</v>
      </c>
      <c r="DG25" t="s">
        <v>502</v>
      </c>
      <c r="DI25">
        <v>2</v>
      </c>
      <c r="DJ25">
        <v>4</v>
      </c>
      <c r="DK25">
        <v>4</v>
      </c>
      <c r="DO25">
        <v>2</v>
      </c>
      <c r="DP25">
        <v>4</v>
      </c>
      <c r="DU25">
        <v>3</v>
      </c>
      <c r="DV25">
        <v>2</v>
      </c>
      <c r="EA25">
        <v>4</v>
      </c>
      <c r="EB25">
        <v>4</v>
      </c>
      <c r="EC25">
        <v>2</v>
      </c>
      <c r="EG25">
        <v>2</v>
      </c>
      <c r="EH25">
        <v>2</v>
      </c>
      <c r="EL25" t="s">
        <v>504</v>
      </c>
      <c r="EN25" t="s">
        <v>186</v>
      </c>
    </row>
    <row r="26" spans="1:144" x14ac:dyDescent="0.25">
      <c r="A26">
        <v>2583</v>
      </c>
      <c r="B26" t="s">
        <v>505</v>
      </c>
      <c r="C26" t="s">
        <v>145</v>
      </c>
      <c r="D26" t="s">
        <v>146</v>
      </c>
      <c r="E26" t="s">
        <v>147</v>
      </c>
      <c r="F26" t="s">
        <v>148</v>
      </c>
      <c r="G26" t="s">
        <v>149</v>
      </c>
      <c r="H26" t="s">
        <v>150</v>
      </c>
      <c r="I26" t="s">
        <v>297</v>
      </c>
      <c r="J26" s="1">
        <v>43574</v>
      </c>
      <c r="K26" t="s">
        <v>506</v>
      </c>
      <c r="L26" t="s">
        <v>273</v>
      </c>
      <c r="M26">
        <v>14</v>
      </c>
      <c r="P26">
        <v>4</v>
      </c>
      <c r="Q26">
        <v>5</v>
      </c>
      <c r="R26">
        <v>5</v>
      </c>
      <c r="T26" t="s">
        <v>194</v>
      </c>
      <c r="Y26" t="s">
        <v>195</v>
      </c>
      <c r="Z26" t="s">
        <v>177</v>
      </c>
      <c r="AA26" t="s">
        <v>287</v>
      </c>
      <c r="AB26" t="s">
        <v>316</v>
      </c>
      <c r="AC26" t="s">
        <v>168</v>
      </c>
      <c r="AD26" t="s">
        <v>308</v>
      </c>
      <c r="AE26" t="s">
        <v>323</v>
      </c>
      <c r="AF26" t="s">
        <v>170</v>
      </c>
      <c r="AG26" t="s">
        <v>233</v>
      </c>
      <c r="AH26" t="s">
        <v>265</v>
      </c>
      <c r="AI26" t="s">
        <v>300</v>
      </c>
      <c r="AJ26" t="s">
        <v>179</v>
      </c>
      <c r="AK26" t="s">
        <v>259</v>
      </c>
      <c r="AL26" t="s">
        <v>168</v>
      </c>
      <c r="AM26" t="s">
        <v>229</v>
      </c>
      <c r="AN26" t="s">
        <v>323</v>
      </c>
      <c r="AO26" t="s">
        <v>321</v>
      </c>
      <c r="AP26" t="s">
        <v>205</v>
      </c>
      <c r="AQ26" t="s">
        <v>262</v>
      </c>
      <c r="AR26" t="s">
        <v>179</v>
      </c>
      <c r="AS26" t="s">
        <v>252</v>
      </c>
      <c r="AT26" t="s">
        <v>178</v>
      </c>
      <c r="AU26" t="s">
        <v>198</v>
      </c>
      <c r="AV26" t="s">
        <v>168</v>
      </c>
      <c r="AW26" t="s">
        <v>259</v>
      </c>
      <c r="AX26" t="s">
        <v>323</v>
      </c>
      <c r="AY26" t="s">
        <v>170</v>
      </c>
      <c r="AZ26" t="s">
        <v>175</v>
      </c>
      <c r="BA26" t="s">
        <v>173</v>
      </c>
      <c r="BB26" t="s">
        <v>452</v>
      </c>
      <c r="BC26" t="s">
        <v>507</v>
      </c>
      <c r="BE26" t="s">
        <v>194</v>
      </c>
      <c r="BI26" t="s">
        <v>179</v>
      </c>
      <c r="BJ26" t="s">
        <v>287</v>
      </c>
      <c r="BK26" t="s">
        <v>336</v>
      </c>
      <c r="BN26">
        <v>9</v>
      </c>
      <c r="BO26">
        <v>5</v>
      </c>
      <c r="BS26">
        <v>5</v>
      </c>
      <c r="BT26">
        <v>3</v>
      </c>
      <c r="BU26">
        <v>6</v>
      </c>
      <c r="BX26">
        <v>11</v>
      </c>
      <c r="BY26">
        <v>3</v>
      </c>
      <c r="CD26">
        <v>3</v>
      </c>
      <c r="CE26">
        <v>7</v>
      </c>
      <c r="CF26">
        <v>4</v>
      </c>
      <c r="CJ26">
        <v>10</v>
      </c>
      <c r="CK26">
        <v>4</v>
      </c>
      <c r="CQ26">
        <v>6</v>
      </c>
      <c r="CR26">
        <v>5</v>
      </c>
      <c r="CS26">
        <v>3</v>
      </c>
      <c r="CW26">
        <v>4</v>
      </c>
      <c r="CX26">
        <v>10</v>
      </c>
      <c r="DB26" t="s">
        <v>508</v>
      </c>
      <c r="DC26" t="s">
        <v>509</v>
      </c>
      <c r="DD26" t="s">
        <v>510</v>
      </c>
      <c r="DE26" t="s">
        <v>511</v>
      </c>
      <c r="DF26" t="s">
        <v>482</v>
      </c>
      <c r="DG26" t="s">
        <v>511</v>
      </c>
      <c r="DH26">
        <v>9</v>
      </c>
      <c r="DI26">
        <v>5</v>
      </c>
      <c r="DO26">
        <v>2</v>
      </c>
      <c r="DP26">
        <v>4</v>
      </c>
      <c r="DQ26">
        <v>8</v>
      </c>
      <c r="DU26">
        <v>4</v>
      </c>
      <c r="DV26">
        <v>3</v>
      </c>
      <c r="DW26">
        <v>7</v>
      </c>
      <c r="EB26">
        <v>9</v>
      </c>
      <c r="EC26">
        <v>5</v>
      </c>
      <c r="EG26">
        <v>8</v>
      </c>
      <c r="EH26">
        <v>3</v>
      </c>
      <c r="EI26">
        <v>3</v>
      </c>
      <c r="EL26" t="s">
        <v>512</v>
      </c>
      <c r="EN26" t="s">
        <v>186</v>
      </c>
    </row>
    <row r="27" spans="1:144" x14ac:dyDescent="0.25">
      <c r="A27">
        <v>2584</v>
      </c>
      <c r="B27" t="s">
        <v>513</v>
      </c>
      <c r="C27" t="s">
        <v>145</v>
      </c>
      <c r="D27" t="s">
        <v>146</v>
      </c>
      <c r="E27" t="s">
        <v>147</v>
      </c>
      <c r="F27" t="s">
        <v>148</v>
      </c>
      <c r="G27" t="s">
        <v>149</v>
      </c>
      <c r="H27" t="s">
        <v>150</v>
      </c>
      <c r="I27" t="s">
        <v>297</v>
      </c>
      <c r="J27" s="1">
        <v>43574</v>
      </c>
      <c r="K27" t="s">
        <v>514</v>
      </c>
      <c r="L27" t="s">
        <v>330</v>
      </c>
      <c r="M27">
        <v>6</v>
      </c>
      <c r="P27">
        <v>3</v>
      </c>
      <c r="Q27">
        <v>1</v>
      </c>
      <c r="R27">
        <v>2</v>
      </c>
      <c r="T27" t="s">
        <v>194</v>
      </c>
      <c r="Y27" t="s">
        <v>195</v>
      </c>
      <c r="Z27" t="s">
        <v>172</v>
      </c>
      <c r="AA27" t="s">
        <v>304</v>
      </c>
      <c r="AB27" t="s">
        <v>278</v>
      </c>
      <c r="AC27" t="s">
        <v>173</v>
      </c>
      <c r="AD27" t="s">
        <v>170</v>
      </c>
      <c r="AE27" t="s">
        <v>236</v>
      </c>
      <c r="AF27" t="s">
        <v>213</v>
      </c>
      <c r="AG27" t="s">
        <v>326</v>
      </c>
      <c r="AH27" t="s">
        <v>324</v>
      </c>
      <c r="AI27" t="s">
        <v>164</v>
      </c>
      <c r="AJ27" t="s">
        <v>304</v>
      </c>
      <c r="AK27" t="s">
        <v>229</v>
      </c>
      <c r="AL27" t="s">
        <v>174</v>
      </c>
      <c r="AM27" t="s">
        <v>173</v>
      </c>
      <c r="AN27" t="s">
        <v>299</v>
      </c>
      <c r="AO27" t="s">
        <v>308</v>
      </c>
      <c r="AP27" t="s">
        <v>438</v>
      </c>
      <c r="AQ27" t="s">
        <v>262</v>
      </c>
      <c r="AR27" t="s">
        <v>439</v>
      </c>
      <c r="AS27" t="s">
        <v>163</v>
      </c>
      <c r="AT27" t="s">
        <v>178</v>
      </c>
      <c r="AU27" t="s">
        <v>168</v>
      </c>
      <c r="AV27" t="s">
        <v>229</v>
      </c>
      <c r="AW27" t="s">
        <v>278</v>
      </c>
      <c r="AX27" t="s">
        <v>323</v>
      </c>
      <c r="AY27" t="s">
        <v>170</v>
      </c>
      <c r="AZ27" t="s">
        <v>279</v>
      </c>
      <c r="BA27" t="s">
        <v>163</v>
      </c>
      <c r="BB27" t="s">
        <v>452</v>
      </c>
      <c r="BC27" t="s">
        <v>164</v>
      </c>
      <c r="BE27" t="s">
        <v>194</v>
      </c>
      <c r="BI27" t="s">
        <v>178</v>
      </c>
      <c r="BJ27" t="s">
        <v>177</v>
      </c>
      <c r="BK27" t="s">
        <v>156</v>
      </c>
      <c r="BM27">
        <v>3</v>
      </c>
      <c r="BN27">
        <v>3</v>
      </c>
      <c r="BS27">
        <v>2</v>
      </c>
      <c r="BU27">
        <v>2</v>
      </c>
      <c r="BV27">
        <v>2</v>
      </c>
      <c r="BX27">
        <v>3</v>
      </c>
      <c r="BY27">
        <v>1</v>
      </c>
      <c r="BZ27">
        <v>2</v>
      </c>
      <c r="CF27">
        <v>3</v>
      </c>
      <c r="CG27">
        <v>3</v>
      </c>
      <c r="CK27">
        <v>4</v>
      </c>
      <c r="CM27">
        <v>2</v>
      </c>
      <c r="CS27">
        <v>6</v>
      </c>
      <c r="CW27">
        <v>3</v>
      </c>
      <c r="CX27">
        <v>3</v>
      </c>
      <c r="DB27" t="s">
        <v>180</v>
      </c>
      <c r="DC27" t="s">
        <v>484</v>
      </c>
      <c r="DD27" t="s">
        <v>515</v>
      </c>
      <c r="DE27" t="s">
        <v>516</v>
      </c>
      <c r="DF27" t="s">
        <v>482</v>
      </c>
      <c r="DG27" t="s">
        <v>483</v>
      </c>
      <c r="DH27">
        <v>3</v>
      </c>
      <c r="DI27">
        <v>2</v>
      </c>
      <c r="DJ27">
        <v>1</v>
      </c>
      <c r="DO27">
        <v>2</v>
      </c>
      <c r="DQ27">
        <v>3</v>
      </c>
      <c r="DU27">
        <v>2</v>
      </c>
      <c r="DV27">
        <v>1</v>
      </c>
      <c r="DW27">
        <v>3</v>
      </c>
      <c r="EA27">
        <v>2</v>
      </c>
      <c r="EC27">
        <v>4</v>
      </c>
      <c r="EG27">
        <v>2</v>
      </c>
      <c r="EH27">
        <v>3</v>
      </c>
      <c r="EI27">
        <v>1</v>
      </c>
      <c r="EL27" t="s">
        <v>517</v>
      </c>
      <c r="EN27" t="s">
        <v>186</v>
      </c>
    </row>
    <row r="28" spans="1:144" x14ac:dyDescent="0.25">
      <c r="A28">
        <v>2588</v>
      </c>
      <c r="B28" t="s">
        <v>518</v>
      </c>
      <c r="C28" t="s">
        <v>145</v>
      </c>
      <c r="D28" t="s">
        <v>146</v>
      </c>
      <c r="E28" t="s">
        <v>147</v>
      </c>
      <c r="F28" t="s">
        <v>148</v>
      </c>
      <c r="G28" t="s">
        <v>149</v>
      </c>
      <c r="H28" t="s">
        <v>519</v>
      </c>
      <c r="I28" t="s">
        <v>297</v>
      </c>
      <c r="J28" s="1">
        <v>43613</v>
      </c>
      <c r="K28" t="s">
        <v>520</v>
      </c>
      <c r="L28" t="s">
        <v>273</v>
      </c>
      <c r="M28">
        <v>35</v>
      </c>
      <c r="O28">
        <v>4</v>
      </c>
      <c r="P28">
        <v>20</v>
      </c>
      <c r="Q28">
        <v>2</v>
      </c>
      <c r="R28">
        <v>4</v>
      </c>
      <c r="S28">
        <v>5</v>
      </c>
      <c r="T28" t="s">
        <v>195</v>
      </c>
      <c r="Y28" t="s">
        <v>155</v>
      </c>
      <c r="Z28" t="s">
        <v>156</v>
      </c>
      <c r="AA28" t="s">
        <v>174</v>
      </c>
      <c r="AB28" t="s">
        <v>165</v>
      </c>
      <c r="AC28" t="s">
        <v>287</v>
      </c>
      <c r="AD28" t="s">
        <v>162</v>
      </c>
      <c r="AE28" t="s">
        <v>394</v>
      </c>
      <c r="AF28" t="s">
        <v>170</v>
      </c>
      <c r="AG28" t="s">
        <v>326</v>
      </c>
      <c r="AH28" t="s">
        <v>171</v>
      </c>
      <c r="AI28" t="s">
        <v>326</v>
      </c>
      <c r="AJ28" t="s">
        <v>304</v>
      </c>
      <c r="AK28" t="s">
        <v>174</v>
      </c>
      <c r="AL28" t="s">
        <v>253</v>
      </c>
      <c r="AM28" t="s">
        <v>165</v>
      </c>
      <c r="AN28" t="s">
        <v>170</v>
      </c>
      <c r="AO28" t="s">
        <v>521</v>
      </c>
      <c r="AP28" t="s">
        <v>235</v>
      </c>
      <c r="AQ28" t="s">
        <v>326</v>
      </c>
      <c r="AR28" t="s">
        <v>326</v>
      </c>
      <c r="AS28" t="s">
        <v>164</v>
      </c>
      <c r="AT28" t="s">
        <v>156</v>
      </c>
      <c r="AU28" t="s">
        <v>158</v>
      </c>
      <c r="AV28" t="s">
        <v>157</v>
      </c>
      <c r="AW28" t="s">
        <v>352</v>
      </c>
      <c r="AX28" t="s">
        <v>160</v>
      </c>
      <c r="AY28" t="s">
        <v>394</v>
      </c>
      <c r="AZ28" t="s">
        <v>162</v>
      </c>
      <c r="BA28" t="s">
        <v>164</v>
      </c>
      <c r="BB28" t="s">
        <v>326</v>
      </c>
      <c r="BC28" t="s">
        <v>171</v>
      </c>
      <c r="BE28">
        <v>2</v>
      </c>
      <c r="BI28" t="s">
        <v>304</v>
      </c>
      <c r="BJ28" t="s">
        <v>178</v>
      </c>
      <c r="BK28" t="s">
        <v>156</v>
      </c>
      <c r="BL28">
        <v>15</v>
      </c>
      <c r="BM28">
        <v>14</v>
      </c>
      <c r="BN28">
        <v>6</v>
      </c>
      <c r="BR28">
        <v>20</v>
      </c>
      <c r="BS28">
        <v>8</v>
      </c>
      <c r="BT28">
        <v>7</v>
      </c>
      <c r="BX28">
        <v>25</v>
      </c>
      <c r="BY28">
        <v>10</v>
      </c>
      <c r="CD28">
        <v>28</v>
      </c>
      <c r="CE28">
        <v>2</v>
      </c>
      <c r="CF28">
        <v>5</v>
      </c>
      <c r="CJ28">
        <v>29</v>
      </c>
      <c r="CK28">
        <v>2</v>
      </c>
      <c r="CL28">
        <v>4</v>
      </c>
      <c r="CP28">
        <v>19</v>
      </c>
      <c r="CQ28">
        <v>2</v>
      </c>
      <c r="CR28">
        <v>10</v>
      </c>
      <c r="CV28">
        <v>5</v>
      </c>
      <c r="CW28">
        <v>20</v>
      </c>
      <c r="CX28">
        <v>10</v>
      </c>
      <c r="DB28" t="s">
        <v>180</v>
      </c>
      <c r="DC28" t="s">
        <v>409</v>
      </c>
      <c r="DD28" t="s">
        <v>397</v>
      </c>
      <c r="DE28" t="s">
        <v>419</v>
      </c>
      <c r="DF28" t="s">
        <v>522</v>
      </c>
      <c r="DG28" t="s">
        <v>523</v>
      </c>
      <c r="DI28">
        <v>5</v>
      </c>
      <c r="DJ28">
        <v>10</v>
      </c>
      <c r="DK28">
        <v>20</v>
      </c>
      <c r="DO28">
        <v>14</v>
      </c>
      <c r="DP28">
        <v>16</v>
      </c>
      <c r="DQ28">
        <v>5</v>
      </c>
      <c r="DT28">
        <v>28</v>
      </c>
      <c r="DU28">
        <v>2</v>
      </c>
      <c r="DV28">
        <v>5</v>
      </c>
      <c r="EA28">
        <v>1</v>
      </c>
      <c r="EB28">
        <v>5</v>
      </c>
      <c r="ED28">
        <v>29</v>
      </c>
      <c r="EF28">
        <v>3</v>
      </c>
      <c r="EG28">
        <v>2</v>
      </c>
      <c r="EH28">
        <v>16</v>
      </c>
      <c r="EI28">
        <v>14</v>
      </c>
      <c r="EL28" t="s">
        <v>524</v>
      </c>
      <c r="EN28" t="s">
        <v>186</v>
      </c>
    </row>
    <row r="29" spans="1:144" x14ac:dyDescent="0.25">
      <c r="A29">
        <v>2589</v>
      </c>
      <c r="B29" t="s">
        <v>525</v>
      </c>
      <c r="C29" t="s">
        <v>145</v>
      </c>
      <c r="D29" t="s">
        <v>146</v>
      </c>
      <c r="E29" t="s">
        <v>147</v>
      </c>
      <c r="F29" t="s">
        <v>148</v>
      </c>
      <c r="G29" t="s">
        <v>149</v>
      </c>
      <c r="H29" t="s">
        <v>519</v>
      </c>
      <c r="I29" t="s">
        <v>297</v>
      </c>
      <c r="J29" s="1">
        <v>43601</v>
      </c>
      <c r="K29" t="s">
        <v>526</v>
      </c>
      <c r="L29" t="s">
        <v>251</v>
      </c>
      <c r="M29">
        <v>16</v>
      </c>
      <c r="N29">
        <v>2</v>
      </c>
      <c r="O29">
        <v>4</v>
      </c>
      <c r="P29">
        <v>10</v>
      </c>
      <c r="T29" t="s">
        <v>195</v>
      </c>
      <c r="Y29" t="s">
        <v>155</v>
      </c>
      <c r="Z29" t="s">
        <v>304</v>
      </c>
      <c r="AA29" t="s">
        <v>174</v>
      </c>
      <c r="AB29" t="s">
        <v>229</v>
      </c>
      <c r="AC29" t="s">
        <v>165</v>
      </c>
      <c r="AD29" t="s">
        <v>170</v>
      </c>
      <c r="AE29" t="s">
        <v>206</v>
      </c>
      <c r="AF29" t="s">
        <v>417</v>
      </c>
      <c r="AG29" t="s">
        <v>326</v>
      </c>
      <c r="AH29" t="s">
        <v>208</v>
      </c>
      <c r="AI29" t="s">
        <v>164</v>
      </c>
      <c r="AJ29" t="s">
        <v>156</v>
      </c>
      <c r="AK29" t="s">
        <v>157</v>
      </c>
      <c r="AL29" t="s">
        <v>174</v>
      </c>
      <c r="AM29" t="s">
        <v>173</v>
      </c>
      <c r="AN29" t="s">
        <v>162</v>
      </c>
      <c r="AO29" t="s">
        <v>394</v>
      </c>
      <c r="AP29" t="s">
        <v>423</v>
      </c>
      <c r="AQ29" t="s">
        <v>328</v>
      </c>
      <c r="AR29" t="s">
        <v>164</v>
      </c>
      <c r="AS29" t="s">
        <v>288</v>
      </c>
      <c r="AT29" t="s">
        <v>178</v>
      </c>
      <c r="AU29" t="s">
        <v>158</v>
      </c>
      <c r="AV29" t="s">
        <v>287</v>
      </c>
      <c r="AW29" t="s">
        <v>173</v>
      </c>
      <c r="AX29" t="s">
        <v>161</v>
      </c>
      <c r="AY29" t="s">
        <v>212</v>
      </c>
      <c r="AZ29" t="s">
        <v>162</v>
      </c>
      <c r="BA29" t="s">
        <v>326</v>
      </c>
      <c r="BB29" t="s">
        <v>164</v>
      </c>
      <c r="BC29" t="s">
        <v>326</v>
      </c>
      <c r="BE29">
        <v>2</v>
      </c>
      <c r="BI29" t="s">
        <v>179</v>
      </c>
      <c r="BJ29" t="s">
        <v>304</v>
      </c>
      <c r="BK29" t="s">
        <v>488</v>
      </c>
      <c r="BL29">
        <v>3</v>
      </c>
      <c r="BM29">
        <v>4</v>
      </c>
      <c r="BN29">
        <v>3</v>
      </c>
      <c r="BO29">
        <v>5</v>
      </c>
      <c r="BP29">
        <v>1</v>
      </c>
      <c r="BR29">
        <v>3</v>
      </c>
      <c r="BS29">
        <v>1</v>
      </c>
      <c r="BT29">
        <v>9</v>
      </c>
      <c r="BU29">
        <v>3</v>
      </c>
      <c r="BX29">
        <v>11</v>
      </c>
      <c r="BY29">
        <v>3</v>
      </c>
      <c r="BZ29">
        <v>2</v>
      </c>
      <c r="CD29">
        <v>11</v>
      </c>
      <c r="CE29">
        <v>2</v>
      </c>
      <c r="CF29">
        <v>3</v>
      </c>
      <c r="CJ29">
        <v>9</v>
      </c>
      <c r="CK29">
        <v>2</v>
      </c>
      <c r="CL29">
        <v>3</v>
      </c>
      <c r="CM29">
        <v>2</v>
      </c>
      <c r="CP29">
        <v>4</v>
      </c>
      <c r="CQ29">
        <v>4</v>
      </c>
      <c r="CR29">
        <v>2</v>
      </c>
      <c r="CS29">
        <v>3</v>
      </c>
      <c r="CT29">
        <v>3</v>
      </c>
      <c r="CW29">
        <v>2</v>
      </c>
      <c r="CX29">
        <v>9</v>
      </c>
      <c r="CY29">
        <v>5</v>
      </c>
      <c r="DB29" t="s">
        <v>431</v>
      </c>
      <c r="DC29" t="s">
        <v>527</v>
      </c>
      <c r="DD29" t="s">
        <v>179</v>
      </c>
      <c r="DE29" t="s">
        <v>528</v>
      </c>
      <c r="DF29" t="s">
        <v>180</v>
      </c>
      <c r="DG29" t="s">
        <v>409</v>
      </c>
      <c r="DH29">
        <v>2</v>
      </c>
      <c r="DI29">
        <v>5</v>
      </c>
      <c r="DJ29">
        <v>7</v>
      </c>
      <c r="DK29">
        <v>2</v>
      </c>
      <c r="DN29">
        <v>4</v>
      </c>
      <c r="DO29">
        <v>3</v>
      </c>
      <c r="DP29">
        <v>9</v>
      </c>
      <c r="DT29">
        <v>8</v>
      </c>
      <c r="DU29">
        <v>5</v>
      </c>
      <c r="DV29">
        <v>3</v>
      </c>
      <c r="EA29">
        <v>5</v>
      </c>
      <c r="EB29">
        <v>9</v>
      </c>
      <c r="EC29">
        <v>2</v>
      </c>
      <c r="EF29">
        <v>6</v>
      </c>
      <c r="EG29">
        <v>5</v>
      </c>
      <c r="EH29">
        <v>5</v>
      </c>
      <c r="EL29" t="s">
        <v>529</v>
      </c>
      <c r="EN29" t="s">
        <v>186</v>
      </c>
    </row>
    <row r="30" spans="1:144" x14ac:dyDescent="0.25">
      <c r="A30">
        <v>2590</v>
      </c>
      <c r="B30" t="s">
        <v>530</v>
      </c>
      <c r="C30" t="s">
        <v>145</v>
      </c>
      <c r="D30" t="s">
        <v>146</v>
      </c>
      <c r="E30" t="s">
        <v>147</v>
      </c>
      <c r="F30" t="s">
        <v>148</v>
      </c>
      <c r="G30" t="s">
        <v>149</v>
      </c>
      <c r="H30" t="s">
        <v>519</v>
      </c>
      <c r="I30" t="s">
        <v>297</v>
      </c>
      <c r="J30" s="1">
        <v>43601</v>
      </c>
      <c r="K30" t="s">
        <v>531</v>
      </c>
      <c r="L30" t="s">
        <v>193</v>
      </c>
      <c r="M30">
        <v>15</v>
      </c>
      <c r="R30">
        <v>9</v>
      </c>
      <c r="S30">
        <v>6</v>
      </c>
      <c r="T30" t="s">
        <v>195</v>
      </c>
      <c r="Y30" t="s">
        <v>155</v>
      </c>
      <c r="Z30" t="s">
        <v>274</v>
      </c>
      <c r="AA30" t="s">
        <v>166</v>
      </c>
      <c r="AB30" t="s">
        <v>198</v>
      </c>
      <c r="AC30" t="s">
        <v>174</v>
      </c>
      <c r="AD30" t="s">
        <v>169</v>
      </c>
      <c r="AE30" t="s">
        <v>170</v>
      </c>
      <c r="AF30" t="s">
        <v>170</v>
      </c>
      <c r="AG30" t="s">
        <v>326</v>
      </c>
      <c r="AH30" t="s">
        <v>164</v>
      </c>
      <c r="AI30" t="s">
        <v>326</v>
      </c>
      <c r="AJ30" t="s">
        <v>156</v>
      </c>
      <c r="AK30" t="s">
        <v>168</v>
      </c>
      <c r="AL30" t="s">
        <v>173</v>
      </c>
      <c r="AM30" t="s">
        <v>157</v>
      </c>
      <c r="AN30" t="s">
        <v>325</v>
      </c>
      <c r="AO30" t="s">
        <v>162</v>
      </c>
      <c r="AP30" t="s">
        <v>394</v>
      </c>
      <c r="AQ30" t="s">
        <v>326</v>
      </c>
      <c r="AR30" t="s">
        <v>171</v>
      </c>
      <c r="AS30" t="s">
        <v>326</v>
      </c>
      <c r="AT30" t="s">
        <v>458</v>
      </c>
      <c r="AU30" t="s">
        <v>166</v>
      </c>
      <c r="AV30" t="s">
        <v>174</v>
      </c>
      <c r="AW30" t="s">
        <v>287</v>
      </c>
      <c r="AX30" t="s">
        <v>199</v>
      </c>
      <c r="AY30" t="s">
        <v>521</v>
      </c>
      <c r="AZ30" t="s">
        <v>162</v>
      </c>
      <c r="BA30" t="s">
        <v>164</v>
      </c>
      <c r="BB30" t="s">
        <v>164</v>
      </c>
      <c r="BC30" t="s">
        <v>326</v>
      </c>
      <c r="BE30">
        <v>2</v>
      </c>
      <c r="BI30" t="s">
        <v>156</v>
      </c>
      <c r="BJ30" t="s">
        <v>274</v>
      </c>
      <c r="BK30" t="s">
        <v>304</v>
      </c>
      <c r="BM30">
        <v>9</v>
      </c>
      <c r="BN30">
        <v>6</v>
      </c>
      <c r="BR30">
        <v>2</v>
      </c>
      <c r="BS30">
        <v>5</v>
      </c>
      <c r="BT30">
        <v>5</v>
      </c>
      <c r="BU30">
        <v>3</v>
      </c>
      <c r="BX30">
        <v>11</v>
      </c>
      <c r="BY30">
        <v>4</v>
      </c>
      <c r="CD30">
        <v>3</v>
      </c>
      <c r="CE30">
        <v>9</v>
      </c>
      <c r="CF30">
        <v>3</v>
      </c>
      <c r="CJ30">
        <v>2</v>
      </c>
      <c r="CK30">
        <v>5</v>
      </c>
      <c r="CL30">
        <v>5</v>
      </c>
      <c r="CM30">
        <v>3</v>
      </c>
      <c r="CQ30">
        <v>11</v>
      </c>
      <c r="CR30">
        <v>4</v>
      </c>
      <c r="CW30">
        <v>10</v>
      </c>
      <c r="CX30">
        <v>3</v>
      </c>
      <c r="CY30">
        <v>2</v>
      </c>
      <c r="DB30" t="s">
        <v>532</v>
      </c>
      <c r="DC30" t="s">
        <v>424</v>
      </c>
      <c r="DD30" t="s">
        <v>180</v>
      </c>
      <c r="DE30" t="s">
        <v>409</v>
      </c>
      <c r="DF30" t="s">
        <v>431</v>
      </c>
      <c r="DG30" t="s">
        <v>182</v>
      </c>
      <c r="DI30">
        <v>4</v>
      </c>
      <c r="DJ30">
        <v>4</v>
      </c>
      <c r="DK30">
        <v>6</v>
      </c>
      <c r="DL30">
        <v>1</v>
      </c>
      <c r="DN30">
        <v>1</v>
      </c>
      <c r="DO30">
        <v>3</v>
      </c>
      <c r="DP30">
        <v>2</v>
      </c>
      <c r="DQ30">
        <v>9</v>
      </c>
      <c r="DV30">
        <v>4</v>
      </c>
      <c r="DW30">
        <v>11</v>
      </c>
      <c r="EA30">
        <v>5</v>
      </c>
      <c r="EB30">
        <v>3</v>
      </c>
      <c r="EC30">
        <v>7</v>
      </c>
      <c r="EG30">
        <v>11</v>
      </c>
      <c r="EH30">
        <v>4</v>
      </c>
      <c r="EL30" t="s">
        <v>533</v>
      </c>
      <c r="EN30" t="s">
        <v>186</v>
      </c>
    </row>
    <row r="31" spans="1:144" x14ac:dyDescent="0.25">
      <c r="A31">
        <v>2591</v>
      </c>
      <c r="B31" t="s">
        <v>534</v>
      </c>
      <c r="C31" t="s">
        <v>145</v>
      </c>
      <c r="D31" t="s">
        <v>146</v>
      </c>
      <c r="E31" t="s">
        <v>147</v>
      </c>
      <c r="F31" t="s">
        <v>148</v>
      </c>
      <c r="G31" t="s">
        <v>149</v>
      </c>
      <c r="H31" t="s">
        <v>519</v>
      </c>
      <c r="I31" t="s">
        <v>297</v>
      </c>
      <c r="J31" s="1">
        <v>43611</v>
      </c>
      <c r="K31" t="s">
        <v>535</v>
      </c>
      <c r="L31" t="s">
        <v>154</v>
      </c>
      <c r="M31">
        <v>35</v>
      </c>
      <c r="O31">
        <v>9</v>
      </c>
      <c r="P31">
        <v>20</v>
      </c>
      <c r="Q31">
        <v>6</v>
      </c>
      <c r="T31" t="s">
        <v>195</v>
      </c>
      <c r="Y31" t="s">
        <v>155</v>
      </c>
      <c r="Z31" t="s">
        <v>156</v>
      </c>
      <c r="AA31" t="s">
        <v>168</v>
      </c>
      <c r="AB31" t="s">
        <v>287</v>
      </c>
      <c r="AC31" t="s">
        <v>167</v>
      </c>
      <c r="AD31" t="s">
        <v>162</v>
      </c>
      <c r="AE31" t="s">
        <v>394</v>
      </c>
      <c r="AF31" t="s">
        <v>325</v>
      </c>
      <c r="AG31" t="s">
        <v>164</v>
      </c>
      <c r="AJ31" t="s">
        <v>536</v>
      </c>
      <c r="AK31" t="s">
        <v>168</v>
      </c>
      <c r="AL31" t="s">
        <v>307</v>
      </c>
      <c r="AM31" t="s">
        <v>537</v>
      </c>
      <c r="AN31" t="s">
        <v>161</v>
      </c>
      <c r="AQ31" t="s">
        <v>164</v>
      </c>
      <c r="AR31" t="s">
        <v>328</v>
      </c>
      <c r="AS31" t="s">
        <v>362</v>
      </c>
      <c r="AT31" t="s">
        <v>538</v>
      </c>
      <c r="AU31" t="s">
        <v>204</v>
      </c>
      <c r="AV31" t="s">
        <v>229</v>
      </c>
      <c r="AW31" t="s">
        <v>229</v>
      </c>
      <c r="AX31" t="s">
        <v>170</v>
      </c>
      <c r="AY31" t="s">
        <v>423</v>
      </c>
      <c r="AZ31" t="s">
        <v>539</v>
      </c>
      <c r="BA31" t="s">
        <v>305</v>
      </c>
      <c r="BB31" t="s">
        <v>326</v>
      </c>
      <c r="BC31" t="s">
        <v>288</v>
      </c>
      <c r="BE31">
        <v>2</v>
      </c>
      <c r="BI31" t="s">
        <v>287</v>
      </c>
      <c r="BJ31" t="s">
        <v>156</v>
      </c>
      <c r="BK31" t="s">
        <v>177</v>
      </c>
      <c r="BL31">
        <v>9</v>
      </c>
      <c r="BM31">
        <v>22</v>
      </c>
      <c r="BN31">
        <v>4</v>
      </c>
      <c r="BR31">
        <v>15</v>
      </c>
      <c r="BS31">
        <v>11</v>
      </c>
      <c r="BT31">
        <v>3</v>
      </c>
      <c r="BU31">
        <v>6</v>
      </c>
      <c r="BX31">
        <v>6</v>
      </c>
      <c r="BY31">
        <v>15</v>
      </c>
      <c r="BZ31">
        <v>11</v>
      </c>
      <c r="CA31">
        <v>3</v>
      </c>
      <c r="CD31">
        <v>19</v>
      </c>
      <c r="CE31">
        <v>6</v>
      </c>
      <c r="CF31">
        <v>7</v>
      </c>
      <c r="CG31">
        <v>3</v>
      </c>
      <c r="CJ31">
        <v>22</v>
      </c>
      <c r="CK31">
        <v>7</v>
      </c>
      <c r="CL31">
        <v>3</v>
      </c>
      <c r="CM31">
        <v>3</v>
      </c>
      <c r="CP31">
        <v>11</v>
      </c>
      <c r="CR31">
        <v>23</v>
      </c>
      <c r="CS31">
        <v>1</v>
      </c>
      <c r="CV31">
        <v>5</v>
      </c>
      <c r="CW31">
        <v>23</v>
      </c>
      <c r="CX31">
        <v>7</v>
      </c>
      <c r="DB31" t="s">
        <v>411</v>
      </c>
      <c r="DC31" t="s">
        <v>540</v>
      </c>
      <c r="DD31" t="s">
        <v>219</v>
      </c>
      <c r="DE31" t="s">
        <v>409</v>
      </c>
      <c r="DF31" t="s">
        <v>541</v>
      </c>
      <c r="DG31" t="s">
        <v>419</v>
      </c>
      <c r="DH31">
        <v>11</v>
      </c>
      <c r="DI31">
        <v>9</v>
      </c>
      <c r="DJ31">
        <v>15</v>
      </c>
      <c r="DN31">
        <v>26</v>
      </c>
      <c r="DO31">
        <v>4</v>
      </c>
      <c r="DP31">
        <v>5</v>
      </c>
      <c r="DT31">
        <v>30</v>
      </c>
      <c r="DU31">
        <v>5</v>
      </c>
      <c r="DZ31">
        <v>32</v>
      </c>
      <c r="EA31">
        <v>3</v>
      </c>
      <c r="EF31">
        <v>11</v>
      </c>
      <c r="EG31">
        <v>18</v>
      </c>
      <c r="EH31">
        <v>6</v>
      </c>
      <c r="EL31" t="s">
        <v>542</v>
      </c>
      <c r="EN31" t="s">
        <v>186</v>
      </c>
    </row>
    <row r="32" spans="1:144" x14ac:dyDescent="0.25">
      <c r="A32">
        <v>2599</v>
      </c>
      <c r="B32" t="s">
        <v>543</v>
      </c>
      <c r="C32" t="s">
        <v>145</v>
      </c>
      <c r="D32" t="s">
        <v>146</v>
      </c>
      <c r="E32" t="s">
        <v>339</v>
      </c>
      <c r="F32" t="s">
        <v>148</v>
      </c>
      <c r="G32" t="s">
        <v>149</v>
      </c>
      <c r="H32" t="s">
        <v>544</v>
      </c>
      <c r="I32" t="s">
        <v>297</v>
      </c>
      <c r="J32" s="1">
        <v>43571</v>
      </c>
      <c r="K32" t="s">
        <v>545</v>
      </c>
      <c r="L32" t="s">
        <v>273</v>
      </c>
      <c r="M32">
        <v>31</v>
      </c>
      <c r="N32">
        <v>1</v>
      </c>
      <c r="O32">
        <v>1</v>
      </c>
      <c r="P32">
        <v>7</v>
      </c>
      <c r="Q32">
        <v>6</v>
      </c>
      <c r="R32">
        <v>7</v>
      </c>
      <c r="S32">
        <v>9</v>
      </c>
      <c r="T32" t="s">
        <v>195</v>
      </c>
      <c r="Y32" t="s">
        <v>155</v>
      </c>
      <c r="Z32" t="s">
        <v>177</v>
      </c>
      <c r="AA32" t="s">
        <v>287</v>
      </c>
      <c r="AB32" t="s">
        <v>174</v>
      </c>
      <c r="AC32" t="s">
        <v>168</v>
      </c>
      <c r="AD32" t="s">
        <v>423</v>
      </c>
      <c r="AE32" t="s">
        <v>236</v>
      </c>
      <c r="AF32" t="s">
        <v>261</v>
      </c>
      <c r="AG32" t="s">
        <v>209</v>
      </c>
      <c r="AH32" t="s">
        <v>452</v>
      </c>
      <c r="AI32" t="s">
        <v>164</v>
      </c>
      <c r="AJ32" t="s">
        <v>165</v>
      </c>
      <c r="AK32" t="s">
        <v>167</v>
      </c>
      <c r="AL32" t="s">
        <v>451</v>
      </c>
      <c r="AM32" t="s">
        <v>318</v>
      </c>
      <c r="AN32" t="s">
        <v>290</v>
      </c>
      <c r="AO32" t="s">
        <v>291</v>
      </c>
      <c r="AP32" t="s">
        <v>170</v>
      </c>
      <c r="AQ32" t="s">
        <v>305</v>
      </c>
      <c r="AR32" t="s">
        <v>201</v>
      </c>
      <c r="AS32" t="s">
        <v>326</v>
      </c>
      <c r="AT32" t="s">
        <v>156</v>
      </c>
      <c r="AU32" t="s">
        <v>229</v>
      </c>
      <c r="AV32" t="s">
        <v>159</v>
      </c>
      <c r="AW32" t="s">
        <v>234</v>
      </c>
      <c r="AX32" t="s">
        <v>206</v>
      </c>
      <c r="AY32" t="s">
        <v>161</v>
      </c>
      <c r="AZ32" t="s">
        <v>394</v>
      </c>
      <c r="BI32" t="s">
        <v>177</v>
      </c>
      <c r="BJ32" t="s">
        <v>202</v>
      </c>
      <c r="BK32" t="s">
        <v>156</v>
      </c>
      <c r="BL32">
        <v>2</v>
      </c>
      <c r="BN32">
        <v>8</v>
      </c>
      <c r="BO32">
        <v>15</v>
      </c>
      <c r="BP32">
        <v>5</v>
      </c>
      <c r="BR32">
        <v>3</v>
      </c>
      <c r="BS32">
        <v>13</v>
      </c>
      <c r="BT32">
        <v>9</v>
      </c>
      <c r="BU32">
        <v>5</v>
      </c>
      <c r="BV32">
        <v>1</v>
      </c>
      <c r="BX32">
        <v>3</v>
      </c>
      <c r="BY32">
        <v>15</v>
      </c>
      <c r="BZ32">
        <v>11</v>
      </c>
      <c r="CA32">
        <v>2</v>
      </c>
      <c r="CD32">
        <v>2</v>
      </c>
      <c r="CE32">
        <v>4</v>
      </c>
      <c r="CF32">
        <v>6</v>
      </c>
      <c r="CG32">
        <v>2</v>
      </c>
      <c r="CH32">
        <v>15</v>
      </c>
      <c r="CJ32">
        <v>11</v>
      </c>
      <c r="CK32">
        <v>15</v>
      </c>
      <c r="CM32">
        <v>5</v>
      </c>
      <c r="CP32">
        <v>15</v>
      </c>
      <c r="CQ32">
        <v>3</v>
      </c>
      <c r="CS32">
        <v>10</v>
      </c>
      <c r="CT32">
        <v>4</v>
      </c>
      <c r="CV32">
        <v>15</v>
      </c>
      <c r="CW32">
        <v>2</v>
      </c>
      <c r="CX32">
        <v>14</v>
      </c>
      <c r="CZ32">
        <v>1</v>
      </c>
      <c r="DB32" t="s">
        <v>546</v>
      </c>
      <c r="DC32" t="s">
        <v>547</v>
      </c>
      <c r="DD32" t="s">
        <v>548</v>
      </c>
      <c r="DE32" t="s">
        <v>410</v>
      </c>
      <c r="DF32" t="s">
        <v>219</v>
      </c>
      <c r="DG32" t="s">
        <v>409</v>
      </c>
      <c r="DI32">
        <v>11</v>
      </c>
      <c r="DJ32">
        <v>5</v>
      </c>
      <c r="DL32">
        <v>15</v>
      </c>
      <c r="DN32">
        <v>3</v>
      </c>
      <c r="DO32">
        <v>9</v>
      </c>
      <c r="DP32">
        <v>2</v>
      </c>
      <c r="DQ32">
        <v>2</v>
      </c>
      <c r="DR32">
        <v>15</v>
      </c>
      <c r="DU32">
        <v>15</v>
      </c>
      <c r="DW32">
        <v>15</v>
      </c>
      <c r="DX32">
        <v>1</v>
      </c>
      <c r="DZ32">
        <v>15</v>
      </c>
      <c r="EA32">
        <v>3</v>
      </c>
      <c r="EB32">
        <v>7</v>
      </c>
      <c r="ED32">
        <v>6</v>
      </c>
      <c r="EG32">
        <v>15</v>
      </c>
      <c r="EH32">
        <v>1</v>
      </c>
      <c r="EI32">
        <v>14</v>
      </c>
      <c r="EJ32">
        <v>1</v>
      </c>
      <c r="EL32" t="s">
        <v>549</v>
      </c>
      <c r="EN32" t="s">
        <v>186</v>
      </c>
    </row>
    <row r="33" spans="1:144" x14ac:dyDescent="0.25">
      <c r="A33">
        <v>2600</v>
      </c>
      <c r="B33" t="s">
        <v>550</v>
      </c>
      <c r="C33" t="s">
        <v>145</v>
      </c>
      <c r="D33" t="s">
        <v>146</v>
      </c>
      <c r="E33" t="s">
        <v>339</v>
      </c>
      <c r="F33" t="s">
        <v>148</v>
      </c>
      <c r="G33" t="s">
        <v>149</v>
      </c>
      <c r="H33" t="s">
        <v>544</v>
      </c>
      <c r="I33" t="s">
        <v>297</v>
      </c>
      <c r="J33" s="1">
        <v>43577</v>
      </c>
      <c r="K33" t="s">
        <v>551</v>
      </c>
      <c r="L33" t="s">
        <v>154</v>
      </c>
      <c r="M33">
        <v>24</v>
      </c>
      <c r="N33">
        <v>2</v>
      </c>
      <c r="O33">
        <v>7</v>
      </c>
      <c r="P33">
        <v>4</v>
      </c>
      <c r="Q33">
        <v>6</v>
      </c>
      <c r="R33">
        <v>5</v>
      </c>
      <c r="T33" t="s">
        <v>195</v>
      </c>
      <c r="Y33" t="s">
        <v>195</v>
      </c>
      <c r="Z33" t="s">
        <v>177</v>
      </c>
      <c r="AA33" t="s">
        <v>287</v>
      </c>
      <c r="AB33" t="s">
        <v>167</v>
      </c>
      <c r="AD33" t="s">
        <v>423</v>
      </c>
      <c r="AE33" t="s">
        <v>261</v>
      </c>
      <c r="AG33" t="s">
        <v>452</v>
      </c>
      <c r="AH33" t="s">
        <v>164</v>
      </c>
      <c r="AJ33" t="s">
        <v>177</v>
      </c>
      <c r="AK33" t="s">
        <v>287</v>
      </c>
      <c r="AL33" t="s">
        <v>287</v>
      </c>
      <c r="AM33" t="s">
        <v>174</v>
      </c>
      <c r="AN33" t="s">
        <v>423</v>
      </c>
      <c r="AO33" t="s">
        <v>473</v>
      </c>
      <c r="AP33" t="s">
        <v>261</v>
      </c>
      <c r="AQ33" t="s">
        <v>452</v>
      </c>
      <c r="AR33" t="s">
        <v>305</v>
      </c>
      <c r="AS33" t="s">
        <v>164</v>
      </c>
      <c r="AT33" t="s">
        <v>552</v>
      </c>
      <c r="AU33" t="s">
        <v>287</v>
      </c>
      <c r="AV33" t="s">
        <v>287</v>
      </c>
      <c r="AX33" t="s">
        <v>553</v>
      </c>
      <c r="AY33" t="s">
        <v>255</v>
      </c>
      <c r="BA33" t="s">
        <v>328</v>
      </c>
      <c r="BB33" t="s">
        <v>305</v>
      </c>
      <c r="BL33">
        <v>2</v>
      </c>
      <c r="BM33">
        <v>4</v>
      </c>
      <c r="BN33">
        <v>9</v>
      </c>
      <c r="BO33">
        <v>5</v>
      </c>
      <c r="BP33">
        <v>2</v>
      </c>
      <c r="BR33">
        <v>5</v>
      </c>
      <c r="BS33">
        <v>4</v>
      </c>
      <c r="BT33">
        <v>8</v>
      </c>
      <c r="BU33">
        <v>3</v>
      </c>
      <c r="BV33">
        <v>3</v>
      </c>
      <c r="BX33">
        <v>4</v>
      </c>
      <c r="BY33">
        <v>8</v>
      </c>
      <c r="BZ33">
        <v>4</v>
      </c>
      <c r="CA33">
        <v>5</v>
      </c>
      <c r="CB33">
        <v>2</v>
      </c>
      <c r="CD33">
        <v>4</v>
      </c>
      <c r="CE33">
        <v>7</v>
      </c>
      <c r="CF33">
        <v>5</v>
      </c>
      <c r="CG33">
        <v>4</v>
      </c>
      <c r="CH33">
        <v>3</v>
      </c>
      <c r="CJ33">
        <v>3</v>
      </c>
      <c r="CK33">
        <v>8</v>
      </c>
      <c r="CL33">
        <v>4</v>
      </c>
      <c r="CM33">
        <v>8</v>
      </c>
      <c r="CP33">
        <v>2</v>
      </c>
      <c r="CQ33">
        <v>5</v>
      </c>
      <c r="CR33">
        <v>4</v>
      </c>
      <c r="CS33">
        <v>10</v>
      </c>
      <c r="CT33">
        <v>2</v>
      </c>
      <c r="CV33">
        <v>2</v>
      </c>
      <c r="CW33">
        <v>5</v>
      </c>
      <c r="CX33">
        <v>4</v>
      </c>
      <c r="CY33">
        <v>10</v>
      </c>
      <c r="CZ33">
        <v>2</v>
      </c>
      <c r="DB33" t="s">
        <v>219</v>
      </c>
      <c r="DC33" t="s">
        <v>418</v>
      </c>
      <c r="DD33" t="s">
        <v>546</v>
      </c>
      <c r="DE33" t="s">
        <v>547</v>
      </c>
      <c r="DF33" t="s">
        <v>554</v>
      </c>
      <c r="DG33" t="s">
        <v>419</v>
      </c>
      <c r="DH33">
        <v>3</v>
      </c>
      <c r="DI33">
        <v>5</v>
      </c>
      <c r="DJ33">
        <v>8</v>
      </c>
      <c r="DK33">
        <v>4</v>
      </c>
      <c r="DL33">
        <v>3</v>
      </c>
      <c r="DN33">
        <v>4</v>
      </c>
      <c r="DO33">
        <v>5</v>
      </c>
      <c r="DP33">
        <v>8</v>
      </c>
      <c r="DQ33">
        <v>3</v>
      </c>
      <c r="DR33">
        <v>3</v>
      </c>
      <c r="DT33">
        <v>15</v>
      </c>
      <c r="DU33">
        <v>1</v>
      </c>
      <c r="DV33">
        <v>4</v>
      </c>
      <c r="DW33">
        <v>1</v>
      </c>
      <c r="DX33">
        <v>2</v>
      </c>
      <c r="DZ33">
        <v>15</v>
      </c>
      <c r="EA33">
        <v>4</v>
      </c>
      <c r="EC33">
        <v>4</v>
      </c>
      <c r="EF33">
        <v>2</v>
      </c>
      <c r="EG33">
        <v>2</v>
      </c>
      <c r="EI33">
        <v>19</v>
      </c>
      <c r="EL33" t="s">
        <v>555</v>
      </c>
      <c r="EN33" t="s">
        <v>186</v>
      </c>
    </row>
    <row r="34" spans="1:144" x14ac:dyDescent="0.25">
      <c r="A34">
        <v>2601</v>
      </c>
      <c r="B34" t="s">
        <v>556</v>
      </c>
      <c r="C34" t="s">
        <v>145</v>
      </c>
      <c r="D34" t="s">
        <v>146</v>
      </c>
      <c r="E34" t="s">
        <v>339</v>
      </c>
      <c r="F34" t="s">
        <v>148</v>
      </c>
      <c r="G34" t="s">
        <v>149</v>
      </c>
      <c r="H34" t="s">
        <v>544</v>
      </c>
      <c r="I34" t="s">
        <v>297</v>
      </c>
      <c r="J34" s="1">
        <v>43574</v>
      </c>
      <c r="K34" t="s">
        <v>557</v>
      </c>
      <c r="L34" t="s">
        <v>330</v>
      </c>
      <c r="M34">
        <v>24</v>
      </c>
      <c r="N34">
        <v>7</v>
      </c>
      <c r="O34">
        <v>3</v>
      </c>
      <c r="P34">
        <v>9</v>
      </c>
      <c r="Q34">
        <v>2</v>
      </c>
      <c r="R34">
        <v>3</v>
      </c>
      <c r="T34" t="s">
        <v>195</v>
      </c>
      <c r="Y34" t="s">
        <v>195</v>
      </c>
      <c r="Z34" t="s">
        <v>263</v>
      </c>
      <c r="AA34" t="s">
        <v>211</v>
      </c>
      <c r="AB34" t="s">
        <v>174</v>
      </c>
      <c r="AC34" t="s">
        <v>168</v>
      </c>
      <c r="AD34" t="s">
        <v>170</v>
      </c>
      <c r="AE34" t="s">
        <v>231</v>
      </c>
      <c r="AF34" t="s">
        <v>310</v>
      </c>
      <c r="AG34" t="s">
        <v>164</v>
      </c>
      <c r="AH34" t="s">
        <v>241</v>
      </c>
      <c r="AI34" t="s">
        <v>326</v>
      </c>
      <c r="AJ34" t="s">
        <v>177</v>
      </c>
      <c r="AK34" t="s">
        <v>287</v>
      </c>
      <c r="AL34" t="s">
        <v>168</v>
      </c>
      <c r="AM34" t="s">
        <v>174</v>
      </c>
      <c r="AN34" t="s">
        <v>317</v>
      </c>
      <c r="AO34" t="s">
        <v>321</v>
      </c>
      <c r="AP34" t="s">
        <v>423</v>
      </c>
      <c r="AQ34" t="s">
        <v>558</v>
      </c>
      <c r="AR34" t="s">
        <v>326</v>
      </c>
      <c r="AS34" t="s">
        <v>164</v>
      </c>
      <c r="AT34" t="s">
        <v>156</v>
      </c>
      <c r="AU34" t="s">
        <v>229</v>
      </c>
      <c r="AV34" t="s">
        <v>157</v>
      </c>
      <c r="AW34" t="s">
        <v>174</v>
      </c>
      <c r="AX34" t="s">
        <v>394</v>
      </c>
      <c r="AY34" t="s">
        <v>162</v>
      </c>
      <c r="AZ34" t="s">
        <v>438</v>
      </c>
      <c r="BA34" t="s">
        <v>265</v>
      </c>
      <c r="BB34" t="s">
        <v>326</v>
      </c>
      <c r="BC34" t="s">
        <v>164</v>
      </c>
      <c r="BI34" t="s">
        <v>156</v>
      </c>
      <c r="BJ34" t="s">
        <v>202</v>
      </c>
      <c r="BK34" t="s">
        <v>165</v>
      </c>
      <c r="BL34">
        <v>2</v>
      </c>
      <c r="BN34">
        <v>17</v>
      </c>
      <c r="BO34">
        <v>5</v>
      </c>
      <c r="BR34">
        <v>11</v>
      </c>
      <c r="BS34">
        <v>9</v>
      </c>
      <c r="BT34">
        <v>3</v>
      </c>
      <c r="BU34">
        <v>1</v>
      </c>
      <c r="BX34">
        <v>18</v>
      </c>
      <c r="BY34">
        <v>4</v>
      </c>
      <c r="CA34">
        <v>2</v>
      </c>
      <c r="CD34">
        <v>14</v>
      </c>
      <c r="CE34">
        <v>6</v>
      </c>
      <c r="CG34">
        <v>4</v>
      </c>
      <c r="CJ34">
        <v>19</v>
      </c>
      <c r="CK34">
        <v>5</v>
      </c>
      <c r="CP34">
        <v>3</v>
      </c>
      <c r="CQ34">
        <v>12</v>
      </c>
      <c r="CR34">
        <v>2</v>
      </c>
      <c r="CT34">
        <v>7</v>
      </c>
      <c r="CV34">
        <v>21</v>
      </c>
      <c r="CW34">
        <v>1</v>
      </c>
      <c r="CY34">
        <v>1</v>
      </c>
      <c r="CZ34">
        <v>1</v>
      </c>
      <c r="DB34" t="s">
        <v>559</v>
      </c>
      <c r="DC34" t="s">
        <v>560</v>
      </c>
      <c r="DD34" t="s">
        <v>546</v>
      </c>
      <c r="DE34" t="s">
        <v>561</v>
      </c>
      <c r="DF34" t="s">
        <v>329</v>
      </c>
      <c r="DG34" t="s">
        <v>424</v>
      </c>
      <c r="DH34">
        <v>5</v>
      </c>
      <c r="DI34">
        <v>8</v>
      </c>
      <c r="DL34">
        <v>11</v>
      </c>
      <c r="DN34">
        <v>2</v>
      </c>
      <c r="DO34">
        <v>3</v>
      </c>
      <c r="DQ34">
        <v>5</v>
      </c>
      <c r="DR34">
        <v>14</v>
      </c>
      <c r="DT34">
        <v>17</v>
      </c>
      <c r="DU34">
        <v>3</v>
      </c>
      <c r="DX34">
        <v>4</v>
      </c>
      <c r="DZ34">
        <v>16</v>
      </c>
      <c r="EA34">
        <v>2</v>
      </c>
      <c r="EC34">
        <v>4</v>
      </c>
      <c r="ED34">
        <v>2</v>
      </c>
      <c r="EF34">
        <v>16</v>
      </c>
      <c r="EG34">
        <v>2</v>
      </c>
      <c r="EI34">
        <v>4</v>
      </c>
      <c r="EJ34">
        <v>2</v>
      </c>
      <c r="EL34" t="s">
        <v>562</v>
      </c>
      <c r="EN34" t="s">
        <v>186</v>
      </c>
    </row>
    <row r="35" spans="1:144" x14ac:dyDescent="0.25">
      <c r="A35">
        <v>2602</v>
      </c>
      <c r="B35" t="s">
        <v>563</v>
      </c>
      <c r="C35" t="s">
        <v>145</v>
      </c>
      <c r="D35" t="s">
        <v>146</v>
      </c>
      <c r="E35" t="s">
        <v>339</v>
      </c>
      <c r="F35" t="s">
        <v>148</v>
      </c>
      <c r="G35" t="s">
        <v>149</v>
      </c>
      <c r="H35" t="s">
        <v>544</v>
      </c>
      <c r="I35" t="s">
        <v>297</v>
      </c>
      <c r="J35" s="1">
        <v>43575</v>
      </c>
      <c r="K35" t="s">
        <v>564</v>
      </c>
      <c r="L35" t="s">
        <v>251</v>
      </c>
      <c r="M35">
        <v>24</v>
      </c>
      <c r="O35">
        <v>5</v>
      </c>
      <c r="P35">
        <v>11</v>
      </c>
      <c r="Q35">
        <v>5</v>
      </c>
      <c r="R35">
        <v>1</v>
      </c>
      <c r="S35">
        <v>2</v>
      </c>
      <c r="T35" t="s">
        <v>195</v>
      </c>
      <c r="Y35" t="s">
        <v>195</v>
      </c>
      <c r="Z35" t="s">
        <v>274</v>
      </c>
      <c r="AA35" t="s">
        <v>168</v>
      </c>
      <c r="AB35" t="s">
        <v>166</v>
      </c>
      <c r="AC35" t="s">
        <v>198</v>
      </c>
      <c r="AD35" t="s">
        <v>308</v>
      </c>
      <c r="AE35" t="s">
        <v>317</v>
      </c>
      <c r="AF35" t="s">
        <v>169</v>
      </c>
      <c r="AG35" t="s">
        <v>326</v>
      </c>
      <c r="AH35" t="s">
        <v>507</v>
      </c>
      <c r="AI35" t="s">
        <v>164</v>
      </c>
      <c r="AJ35" t="s">
        <v>536</v>
      </c>
      <c r="AK35" t="s">
        <v>307</v>
      </c>
      <c r="AL35" t="s">
        <v>203</v>
      </c>
      <c r="AM35" t="s">
        <v>229</v>
      </c>
      <c r="AN35" t="s">
        <v>317</v>
      </c>
      <c r="AO35" t="s">
        <v>205</v>
      </c>
      <c r="AP35" t="s">
        <v>170</v>
      </c>
      <c r="AQ35" t="s">
        <v>164</v>
      </c>
      <c r="AR35" t="s">
        <v>326</v>
      </c>
      <c r="AS35" t="s">
        <v>305</v>
      </c>
      <c r="AT35" t="s">
        <v>263</v>
      </c>
      <c r="AU35" t="s">
        <v>168</v>
      </c>
      <c r="AV35" t="s">
        <v>198</v>
      </c>
      <c r="AW35" t="s">
        <v>165</v>
      </c>
      <c r="AX35" t="s">
        <v>231</v>
      </c>
      <c r="AY35" t="s">
        <v>205</v>
      </c>
      <c r="AZ35" t="s">
        <v>170</v>
      </c>
      <c r="BA35" t="s">
        <v>164</v>
      </c>
      <c r="BB35" t="s">
        <v>326</v>
      </c>
      <c r="BC35" t="s">
        <v>265</v>
      </c>
      <c r="BI35" t="s">
        <v>274</v>
      </c>
      <c r="BJ35" t="s">
        <v>536</v>
      </c>
      <c r="BK35" t="s">
        <v>263</v>
      </c>
      <c r="BL35">
        <v>4</v>
      </c>
      <c r="BM35">
        <v>9</v>
      </c>
      <c r="BN35">
        <v>8</v>
      </c>
      <c r="BO35">
        <v>2</v>
      </c>
      <c r="BP35">
        <v>1</v>
      </c>
      <c r="BR35">
        <v>1</v>
      </c>
      <c r="BS35">
        <v>10</v>
      </c>
      <c r="BT35">
        <v>9</v>
      </c>
      <c r="BU35">
        <v>2</v>
      </c>
      <c r="BV35">
        <v>2</v>
      </c>
      <c r="BX35">
        <v>4</v>
      </c>
      <c r="BY35">
        <v>7</v>
      </c>
      <c r="BZ35">
        <v>9</v>
      </c>
      <c r="CA35">
        <v>3</v>
      </c>
      <c r="CB35">
        <v>1</v>
      </c>
      <c r="CD35">
        <v>1</v>
      </c>
      <c r="CE35">
        <v>6</v>
      </c>
      <c r="CF35">
        <v>11</v>
      </c>
      <c r="CG35">
        <v>5</v>
      </c>
      <c r="CH35">
        <v>1</v>
      </c>
      <c r="CJ35">
        <v>5</v>
      </c>
      <c r="CK35">
        <v>7</v>
      </c>
      <c r="CL35">
        <v>8</v>
      </c>
      <c r="CM35">
        <v>3</v>
      </c>
      <c r="CN35">
        <v>1</v>
      </c>
      <c r="CP35">
        <v>3</v>
      </c>
      <c r="CQ35">
        <v>5</v>
      </c>
      <c r="CR35">
        <v>8</v>
      </c>
      <c r="CS35">
        <v>3</v>
      </c>
      <c r="CT35">
        <v>1</v>
      </c>
      <c r="CV35">
        <v>5</v>
      </c>
      <c r="CW35">
        <v>11</v>
      </c>
      <c r="CX35">
        <v>6</v>
      </c>
      <c r="CY35">
        <v>1</v>
      </c>
      <c r="CZ35">
        <v>1</v>
      </c>
      <c r="DB35" t="s">
        <v>223</v>
      </c>
      <c r="DC35" t="s">
        <v>419</v>
      </c>
      <c r="DD35" t="s">
        <v>329</v>
      </c>
      <c r="DE35" t="s">
        <v>424</v>
      </c>
      <c r="DF35" t="s">
        <v>219</v>
      </c>
      <c r="DG35" t="s">
        <v>409</v>
      </c>
      <c r="DH35">
        <v>4</v>
      </c>
      <c r="DI35">
        <v>9</v>
      </c>
      <c r="DJ35">
        <v>8</v>
      </c>
      <c r="DK35">
        <v>2</v>
      </c>
      <c r="DL35">
        <v>1</v>
      </c>
      <c r="DN35">
        <v>1</v>
      </c>
      <c r="DO35">
        <v>10</v>
      </c>
      <c r="DP35">
        <v>9</v>
      </c>
      <c r="DQ35">
        <v>2</v>
      </c>
      <c r="DR35">
        <v>2</v>
      </c>
      <c r="DT35">
        <v>4</v>
      </c>
      <c r="DU35">
        <v>9</v>
      </c>
      <c r="DV35">
        <v>8</v>
      </c>
      <c r="DW35">
        <v>2</v>
      </c>
      <c r="DX35">
        <v>1</v>
      </c>
      <c r="DZ35">
        <v>2</v>
      </c>
      <c r="EA35">
        <v>10</v>
      </c>
      <c r="EB35">
        <v>8</v>
      </c>
      <c r="EC35">
        <v>2</v>
      </c>
      <c r="ED35">
        <v>2</v>
      </c>
      <c r="EF35">
        <v>2</v>
      </c>
      <c r="EG35">
        <v>10</v>
      </c>
      <c r="EH35">
        <v>8</v>
      </c>
      <c r="EI35">
        <v>2</v>
      </c>
      <c r="EJ35">
        <v>2</v>
      </c>
      <c r="EL35" t="s">
        <v>565</v>
      </c>
      <c r="EN35" t="s">
        <v>186</v>
      </c>
    </row>
    <row r="36" spans="1:144" x14ac:dyDescent="0.25">
      <c r="A36">
        <v>2603</v>
      </c>
      <c r="B36" t="s">
        <v>566</v>
      </c>
      <c r="C36" t="s">
        <v>145</v>
      </c>
      <c r="D36" t="s">
        <v>146</v>
      </c>
      <c r="E36" t="s">
        <v>339</v>
      </c>
      <c r="F36" t="s">
        <v>148</v>
      </c>
      <c r="G36" t="s">
        <v>149</v>
      </c>
      <c r="H36" t="s">
        <v>544</v>
      </c>
      <c r="I36" t="s">
        <v>297</v>
      </c>
      <c r="J36" s="1">
        <v>43576</v>
      </c>
      <c r="K36" t="s">
        <v>567</v>
      </c>
      <c r="L36" t="s">
        <v>273</v>
      </c>
      <c r="M36">
        <v>26</v>
      </c>
      <c r="R36">
        <v>8</v>
      </c>
      <c r="S36">
        <v>18</v>
      </c>
      <c r="T36" t="s">
        <v>195</v>
      </c>
      <c r="Y36" t="s">
        <v>155</v>
      </c>
      <c r="Z36" t="s">
        <v>263</v>
      </c>
      <c r="AA36" t="s">
        <v>168</v>
      </c>
      <c r="AB36" t="s">
        <v>198</v>
      </c>
      <c r="AC36" t="s">
        <v>165</v>
      </c>
      <c r="AD36" t="s">
        <v>231</v>
      </c>
      <c r="AE36" t="s">
        <v>169</v>
      </c>
      <c r="AF36" t="s">
        <v>317</v>
      </c>
      <c r="AG36" t="s">
        <v>332</v>
      </c>
      <c r="AH36" t="s">
        <v>324</v>
      </c>
      <c r="AI36" t="s">
        <v>326</v>
      </c>
      <c r="AJ36" t="s">
        <v>274</v>
      </c>
      <c r="AK36" t="s">
        <v>174</v>
      </c>
      <c r="AL36" t="s">
        <v>166</v>
      </c>
      <c r="AM36" t="s">
        <v>198</v>
      </c>
      <c r="AN36" t="s">
        <v>331</v>
      </c>
      <c r="AO36" t="s">
        <v>169</v>
      </c>
      <c r="AP36" t="s">
        <v>199</v>
      </c>
      <c r="AQ36" t="s">
        <v>326</v>
      </c>
      <c r="AR36" t="s">
        <v>499</v>
      </c>
      <c r="AS36" t="s">
        <v>237</v>
      </c>
      <c r="AT36" t="s">
        <v>568</v>
      </c>
      <c r="AU36" t="s">
        <v>173</v>
      </c>
      <c r="AV36" t="s">
        <v>304</v>
      </c>
      <c r="AW36" t="s">
        <v>229</v>
      </c>
      <c r="AX36" t="s">
        <v>317</v>
      </c>
      <c r="AY36" t="s">
        <v>205</v>
      </c>
      <c r="AZ36" t="s">
        <v>170</v>
      </c>
      <c r="BA36" t="s">
        <v>164</v>
      </c>
      <c r="BB36" t="s">
        <v>326</v>
      </c>
      <c r="BC36" t="s">
        <v>322</v>
      </c>
      <c r="BI36" t="s">
        <v>263</v>
      </c>
      <c r="BJ36" t="s">
        <v>274</v>
      </c>
      <c r="BK36" t="s">
        <v>568</v>
      </c>
      <c r="BL36">
        <v>2</v>
      </c>
      <c r="BM36">
        <v>10</v>
      </c>
      <c r="BN36">
        <v>7</v>
      </c>
      <c r="BO36">
        <v>5</v>
      </c>
      <c r="BP36">
        <v>2</v>
      </c>
      <c r="BR36">
        <v>2</v>
      </c>
      <c r="BS36">
        <v>10</v>
      </c>
      <c r="BT36">
        <v>7</v>
      </c>
      <c r="BU36">
        <v>5</v>
      </c>
      <c r="BV36">
        <v>2</v>
      </c>
      <c r="BX36">
        <v>2</v>
      </c>
      <c r="BY36">
        <v>5</v>
      </c>
      <c r="BZ36">
        <v>10</v>
      </c>
      <c r="CA36">
        <v>7</v>
      </c>
      <c r="CB36">
        <v>2</v>
      </c>
      <c r="CD36">
        <v>2</v>
      </c>
      <c r="CE36">
        <v>10</v>
      </c>
      <c r="CF36">
        <v>7</v>
      </c>
      <c r="CG36">
        <v>5</v>
      </c>
      <c r="CH36">
        <v>2</v>
      </c>
      <c r="CJ36">
        <v>2</v>
      </c>
      <c r="CK36">
        <v>5</v>
      </c>
      <c r="CL36">
        <v>10</v>
      </c>
      <c r="CM36">
        <v>7</v>
      </c>
      <c r="CN36">
        <v>2</v>
      </c>
      <c r="CP36">
        <v>1</v>
      </c>
      <c r="CQ36">
        <v>11</v>
      </c>
      <c r="CR36">
        <v>7</v>
      </c>
      <c r="CS36">
        <v>2</v>
      </c>
      <c r="CT36">
        <v>5</v>
      </c>
      <c r="CV36">
        <v>5</v>
      </c>
      <c r="CW36">
        <v>11</v>
      </c>
      <c r="CX36">
        <v>7</v>
      </c>
      <c r="CY36">
        <v>2</v>
      </c>
      <c r="CZ36">
        <v>1</v>
      </c>
      <c r="DB36" t="s">
        <v>559</v>
      </c>
      <c r="DC36" t="s">
        <v>407</v>
      </c>
      <c r="DD36" t="s">
        <v>223</v>
      </c>
      <c r="DE36" t="s">
        <v>569</v>
      </c>
      <c r="DF36" t="s">
        <v>329</v>
      </c>
      <c r="DG36" t="s">
        <v>424</v>
      </c>
      <c r="DH36">
        <v>2</v>
      </c>
      <c r="DI36">
        <v>10</v>
      </c>
      <c r="DJ36">
        <v>7</v>
      </c>
      <c r="DK36">
        <v>5</v>
      </c>
      <c r="DL36">
        <v>2</v>
      </c>
      <c r="DN36">
        <v>5</v>
      </c>
      <c r="DO36">
        <v>7</v>
      </c>
      <c r="DP36">
        <v>10</v>
      </c>
      <c r="DQ36">
        <v>2</v>
      </c>
      <c r="DR36">
        <v>2</v>
      </c>
      <c r="DT36">
        <v>2</v>
      </c>
      <c r="DU36">
        <v>10</v>
      </c>
      <c r="DV36">
        <v>7</v>
      </c>
      <c r="DW36">
        <v>5</v>
      </c>
      <c r="DX36">
        <v>2</v>
      </c>
      <c r="DZ36">
        <v>4</v>
      </c>
      <c r="EA36">
        <v>10</v>
      </c>
      <c r="EB36">
        <v>7</v>
      </c>
      <c r="EC36">
        <v>5</v>
      </c>
      <c r="EF36">
        <v>4</v>
      </c>
      <c r="EG36">
        <v>10</v>
      </c>
      <c r="EH36">
        <v>7</v>
      </c>
      <c r="EI36">
        <v>5</v>
      </c>
      <c r="EL36" t="s">
        <v>570</v>
      </c>
      <c r="EN36" t="s">
        <v>186</v>
      </c>
    </row>
    <row r="37" spans="1:144" x14ac:dyDescent="0.25">
      <c r="A37">
        <v>2682</v>
      </c>
      <c r="B37" t="s">
        <v>571</v>
      </c>
      <c r="C37" t="s">
        <v>145</v>
      </c>
      <c r="D37" t="s">
        <v>572</v>
      </c>
      <c r="E37" t="s">
        <v>189</v>
      </c>
      <c r="F37" t="s">
        <v>148</v>
      </c>
      <c r="G37" t="s">
        <v>149</v>
      </c>
      <c r="H37" t="s">
        <v>573</v>
      </c>
      <c r="I37" t="s">
        <v>151</v>
      </c>
      <c r="J37" t="s">
        <v>574</v>
      </c>
      <c r="K37" t="s">
        <v>575</v>
      </c>
      <c r="L37" t="s">
        <v>273</v>
      </c>
      <c r="M37">
        <v>12</v>
      </c>
      <c r="Q37" t="s">
        <v>194</v>
      </c>
      <c r="S37" t="s">
        <v>194</v>
      </c>
      <c r="T37" t="s">
        <v>194</v>
      </c>
      <c r="Y37" t="s">
        <v>155</v>
      </c>
      <c r="Z37" t="s">
        <v>202</v>
      </c>
      <c r="AA37" t="s">
        <v>287</v>
      </c>
      <c r="AB37" t="s">
        <v>229</v>
      </c>
      <c r="AC37" t="s">
        <v>174</v>
      </c>
      <c r="AD37" t="s">
        <v>438</v>
      </c>
      <c r="AE37" t="s">
        <v>205</v>
      </c>
      <c r="AF37" t="s">
        <v>264</v>
      </c>
      <c r="AG37" t="s">
        <v>173</v>
      </c>
      <c r="AH37" t="s">
        <v>163</v>
      </c>
      <c r="AI37" t="s">
        <v>332</v>
      </c>
      <c r="AJ37" t="s">
        <v>196</v>
      </c>
      <c r="AK37" t="s">
        <v>229</v>
      </c>
      <c r="AL37" t="s">
        <v>197</v>
      </c>
      <c r="AM37" t="s">
        <v>275</v>
      </c>
      <c r="AN37" t="s">
        <v>230</v>
      </c>
      <c r="AO37" t="s">
        <v>231</v>
      </c>
      <c r="AP37" t="s">
        <v>261</v>
      </c>
      <c r="AQ37" t="s">
        <v>576</v>
      </c>
      <c r="AR37" t="s">
        <v>200</v>
      </c>
      <c r="AS37" t="s">
        <v>300</v>
      </c>
      <c r="AT37" t="s">
        <v>274</v>
      </c>
      <c r="AU37" t="s">
        <v>174</v>
      </c>
      <c r="AV37" t="s">
        <v>167</v>
      </c>
      <c r="AW37" t="s">
        <v>198</v>
      </c>
      <c r="AX37" t="s">
        <v>170</v>
      </c>
      <c r="AY37" t="s">
        <v>438</v>
      </c>
      <c r="AZ37" t="s">
        <v>230</v>
      </c>
      <c r="BA37" t="s">
        <v>262</v>
      </c>
      <c r="BB37" t="s">
        <v>257</v>
      </c>
      <c r="BC37" t="s">
        <v>209</v>
      </c>
      <c r="BE37" t="s">
        <v>194</v>
      </c>
      <c r="BI37" t="s">
        <v>179</v>
      </c>
      <c r="BJ37" t="s">
        <v>577</v>
      </c>
      <c r="BK37" t="s">
        <v>216</v>
      </c>
      <c r="BL37">
        <v>12</v>
      </c>
      <c r="BR37">
        <v>12</v>
      </c>
      <c r="BY37">
        <v>9</v>
      </c>
      <c r="BZ37">
        <v>3</v>
      </c>
      <c r="CD37">
        <v>12</v>
      </c>
      <c r="CK37">
        <v>10</v>
      </c>
      <c r="CL37">
        <v>2</v>
      </c>
      <c r="CR37">
        <v>8</v>
      </c>
      <c r="CS37">
        <v>4</v>
      </c>
      <c r="CV37">
        <v>12</v>
      </c>
      <c r="DB37" t="s">
        <v>578</v>
      </c>
      <c r="DC37" t="s">
        <v>224</v>
      </c>
      <c r="DD37" t="s">
        <v>579</v>
      </c>
      <c r="DE37" t="s">
        <v>580</v>
      </c>
      <c r="DF37" t="s">
        <v>581</v>
      </c>
      <c r="DG37" t="s">
        <v>582</v>
      </c>
      <c r="DL37">
        <v>12</v>
      </c>
      <c r="DR37">
        <v>12</v>
      </c>
      <c r="DT37">
        <v>11</v>
      </c>
      <c r="DU37">
        <v>1</v>
      </c>
      <c r="DZ37">
        <v>12</v>
      </c>
      <c r="EF37">
        <v>12</v>
      </c>
      <c r="EL37" t="s">
        <v>583</v>
      </c>
      <c r="EN37" t="s">
        <v>186</v>
      </c>
    </row>
    <row r="38" spans="1:144" x14ac:dyDescent="0.25">
      <c r="A38">
        <v>2683</v>
      </c>
      <c r="B38" t="s">
        <v>584</v>
      </c>
      <c r="C38" t="s">
        <v>145</v>
      </c>
      <c r="D38" t="s">
        <v>572</v>
      </c>
      <c r="E38" t="s">
        <v>189</v>
      </c>
      <c r="F38" t="s">
        <v>148</v>
      </c>
      <c r="G38" t="s">
        <v>149</v>
      </c>
      <c r="H38" t="s">
        <v>573</v>
      </c>
      <c r="I38" t="s">
        <v>151</v>
      </c>
      <c r="J38" t="s">
        <v>574</v>
      </c>
      <c r="K38" t="s">
        <v>585</v>
      </c>
      <c r="L38" t="s">
        <v>154</v>
      </c>
      <c r="M38">
        <v>15</v>
      </c>
      <c r="Q38" t="s">
        <v>194</v>
      </c>
      <c r="R38" t="s">
        <v>194</v>
      </c>
      <c r="T38" t="s">
        <v>194</v>
      </c>
      <c r="Y38" t="s">
        <v>155</v>
      </c>
      <c r="Z38" t="s">
        <v>263</v>
      </c>
      <c r="AA38" t="s">
        <v>229</v>
      </c>
      <c r="AB38" t="s">
        <v>198</v>
      </c>
      <c r="AC38" t="s">
        <v>197</v>
      </c>
      <c r="AD38" t="s">
        <v>323</v>
      </c>
      <c r="AE38" t="s">
        <v>230</v>
      </c>
      <c r="AF38" t="s">
        <v>231</v>
      </c>
      <c r="AG38" t="s">
        <v>232</v>
      </c>
      <c r="AH38" t="s">
        <v>576</v>
      </c>
      <c r="AI38" t="s">
        <v>209</v>
      </c>
      <c r="AJ38" t="s">
        <v>179</v>
      </c>
      <c r="AK38" t="s">
        <v>229</v>
      </c>
      <c r="AL38" t="s">
        <v>159</v>
      </c>
      <c r="AM38" t="s">
        <v>198</v>
      </c>
      <c r="AN38" t="s">
        <v>230</v>
      </c>
      <c r="AO38" t="s">
        <v>261</v>
      </c>
      <c r="AP38" t="s">
        <v>231</v>
      </c>
      <c r="AQ38" t="s">
        <v>334</v>
      </c>
      <c r="AR38" t="s">
        <v>232</v>
      </c>
      <c r="AS38" t="s">
        <v>164</v>
      </c>
      <c r="AT38" t="s">
        <v>216</v>
      </c>
      <c r="AU38" t="s">
        <v>174</v>
      </c>
      <c r="AV38" t="s">
        <v>167</v>
      </c>
      <c r="AW38" t="s">
        <v>234</v>
      </c>
      <c r="AX38" t="s">
        <v>205</v>
      </c>
      <c r="AY38" t="s">
        <v>175</v>
      </c>
      <c r="AZ38" t="s">
        <v>321</v>
      </c>
      <c r="BA38" t="s">
        <v>301</v>
      </c>
      <c r="BB38" t="s">
        <v>163</v>
      </c>
      <c r="BC38" t="s">
        <v>439</v>
      </c>
      <c r="BG38" t="s">
        <v>194</v>
      </c>
      <c r="BI38" t="s">
        <v>304</v>
      </c>
      <c r="BJ38" t="s">
        <v>263</v>
      </c>
      <c r="BK38" t="s">
        <v>292</v>
      </c>
      <c r="BL38">
        <v>15</v>
      </c>
      <c r="BR38">
        <v>15</v>
      </c>
      <c r="BY38">
        <v>9</v>
      </c>
      <c r="BZ38">
        <v>3</v>
      </c>
      <c r="CA38">
        <v>3</v>
      </c>
      <c r="CD38">
        <v>10</v>
      </c>
      <c r="CF38">
        <v>5</v>
      </c>
      <c r="CK38">
        <v>15</v>
      </c>
      <c r="CX38">
        <v>11</v>
      </c>
      <c r="CY38">
        <v>4</v>
      </c>
      <c r="DB38" t="s">
        <v>578</v>
      </c>
      <c r="DC38" t="s">
        <v>586</v>
      </c>
      <c r="DD38" t="s">
        <v>587</v>
      </c>
      <c r="DE38" t="s">
        <v>588</v>
      </c>
      <c r="DF38" t="s">
        <v>411</v>
      </c>
      <c r="DG38" t="s">
        <v>589</v>
      </c>
      <c r="DL38">
        <v>15</v>
      </c>
      <c r="DQ38">
        <v>5</v>
      </c>
      <c r="DR38">
        <v>10</v>
      </c>
      <c r="DT38">
        <v>15</v>
      </c>
      <c r="DZ38">
        <v>15</v>
      </c>
      <c r="EF38">
        <v>15</v>
      </c>
      <c r="EL38" t="s">
        <v>590</v>
      </c>
      <c r="EN38" t="s">
        <v>186</v>
      </c>
    </row>
    <row r="39" spans="1:144" x14ac:dyDescent="0.25">
      <c r="A39">
        <v>2684</v>
      </c>
      <c r="B39" t="s">
        <v>591</v>
      </c>
      <c r="C39" t="s">
        <v>145</v>
      </c>
      <c r="D39" t="s">
        <v>572</v>
      </c>
      <c r="E39" t="s">
        <v>189</v>
      </c>
      <c r="F39" t="s">
        <v>148</v>
      </c>
      <c r="G39" t="s">
        <v>149</v>
      </c>
      <c r="H39" t="s">
        <v>573</v>
      </c>
      <c r="I39" t="s">
        <v>151</v>
      </c>
      <c r="J39" t="s">
        <v>574</v>
      </c>
      <c r="K39" t="s">
        <v>592</v>
      </c>
      <c r="L39" t="s">
        <v>251</v>
      </c>
      <c r="M39">
        <v>22</v>
      </c>
      <c r="T39" t="s">
        <v>194</v>
      </c>
      <c r="Y39" t="s">
        <v>155</v>
      </c>
      <c r="Z39" t="s">
        <v>274</v>
      </c>
      <c r="AA39" t="s">
        <v>238</v>
      </c>
      <c r="AB39" t="s">
        <v>198</v>
      </c>
      <c r="AC39" t="s">
        <v>197</v>
      </c>
      <c r="AD39" t="s">
        <v>170</v>
      </c>
      <c r="AE39" t="s">
        <v>162</v>
      </c>
      <c r="AF39" t="s">
        <v>212</v>
      </c>
      <c r="AG39" t="s">
        <v>430</v>
      </c>
      <c r="AH39" t="s">
        <v>208</v>
      </c>
      <c r="AI39" t="s">
        <v>312</v>
      </c>
      <c r="AJ39" t="s">
        <v>196</v>
      </c>
      <c r="AK39" t="s">
        <v>238</v>
      </c>
      <c r="AL39" t="s">
        <v>198</v>
      </c>
      <c r="AM39" t="s">
        <v>167</v>
      </c>
      <c r="AN39" t="s">
        <v>170</v>
      </c>
      <c r="AO39" t="s">
        <v>230</v>
      </c>
      <c r="AP39" t="s">
        <v>317</v>
      </c>
      <c r="AQ39" t="s">
        <v>232</v>
      </c>
      <c r="AR39" t="s">
        <v>277</v>
      </c>
      <c r="AS39" t="s">
        <v>326</v>
      </c>
      <c r="AT39" t="s">
        <v>178</v>
      </c>
      <c r="AU39" t="s">
        <v>198</v>
      </c>
      <c r="AV39" t="s">
        <v>211</v>
      </c>
      <c r="AW39" t="s">
        <v>197</v>
      </c>
      <c r="AX39" t="s">
        <v>230</v>
      </c>
      <c r="AY39" t="s">
        <v>231</v>
      </c>
      <c r="AZ39" t="s">
        <v>261</v>
      </c>
      <c r="BA39" t="s">
        <v>326</v>
      </c>
      <c r="BB39" t="s">
        <v>171</v>
      </c>
      <c r="BC39" t="s">
        <v>200</v>
      </c>
      <c r="BG39" t="s">
        <v>194</v>
      </c>
      <c r="BI39" t="s">
        <v>263</v>
      </c>
      <c r="BJ39" t="s">
        <v>304</v>
      </c>
      <c r="BK39" t="s">
        <v>593</v>
      </c>
      <c r="BP39">
        <v>22</v>
      </c>
      <c r="BS39">
        <v>18</v>
      </c>
      <c r="BT39">
        <v>4</v>
      </c>
      <c r="BX39">
        <v>15</v>
      </c>
      <c r="BY39">
        <v>5</v>
      </c>
      <c r="BZ39">
        <v>2</v>
      </c>
      <c r="CE39">
        <v>18</v>
      </c>
      <c r="CF39">
        <v>2</v>
      </c>
      <c r="CG39">
        <v>2</v>
      </c>
      <c r="CJ39">
        <v>22</v>
      </c>
      <c r="CR39">
        <v>22</v>
      </c>
      <c r="CX39">
        <v>22</v>
      </c>
      <c r="DB39" t="s">
        <v>587</v>
      </c>
      <c r="DC39" t="s">
        <v>588</v>
      </c>
      <c r="DD39" t="s">
        <v>594</v>
      </c>
      <c r="DE39" t="s">
        <v>589</v>
      </c>
      <c r="DF39" t="s">
        <v>578</v>
      </c>
      <c r="DG39" t="s">
        <v>595</v>
      </c>
      <c r="DK39">
        <v>3</v>
      </c>
      <c r="DL39">
        <v>19</v>
      </c>
      <c r="DO39">
        <v>17</v>
      </c>
      <c r="DP39">
        <v>2</v>
      </c>
      <c r="DQ39">
        <v>1</v>
      </c>
      <c r="DR39">
        <v>2</v>
      </c>
      <c r="DT39">
        <v>20</v>
      </c>
      <c r="DX39">
        <v>2</v>
      </c>
      <c r="DZ39">
        <v>15</v>
      </c>
      <c r="EB39">
        <v>5</v>
      </c>
      <c r="EC39">
        <v>2</v>
      </c>
      <c r="EJ39">
        <v>22</v>
      </c>
      <c r="EL39" t="s">
        <v>596</v>
      </c>
      <c r="EN39" t="s">
        <v>186</v>
      </c>
    </row>
    <row r="40" spans="1:144" x14ac:dyDescent="0.25">
      <c r="A40">
        <v>2685</v>
      </c>
      <c r="B40" t="s">
        <v>597</v>
      </c>
      <c r="C40" t="s">
        <v>145</v>
      </c>
      <c r="D40" t="s">
        <v>572</v>
      </c>
      <c r="E40" t="s">
        <v>189</v>
      </c>
      <c r="F40" t="s">
        <v>148</v>
      </c>
      <c r="G40" t="s">
        <v>149</v>
      </c>
      <c r="H40" t="s">
        <v>573</v>
      </c>
      <c r="I40" t="s">
        <v>151</v>
      </c>
      <c r="J40" t="s">
        <v>574</v>
      </c>
      <c r="K40" t="s">
        <v>598</v>
      </c>
      <c r="L40" t="s">
        <v>193</v>
      </c>
      <c r="M40">
        <v>10</v>
      </c>
      <c r="R40" t="s">
        <v>194</v>
      </c>
      <c r="S40" t="s">
        <v>194</v>
      </c>
      <c r="T40" t="s">
        <v>194</v>
      </c>
      <c r="Y40" t="s">
        <v>155</v>
      </c>
      <c r="Z40" t="s">
        <v>274</v>
      </c>
      <c r="AA40" t="s">
        <v>174</v>
      </c>
      <c r="AB40" t="s">
        <v>238</v>
      </c>
      <c r="AC40" t="s">
        <v>204</v>
      </c>
      <c r="AD40" t="s">
        <v>205</v>
      </c>
      <c r="AE40" t="s">
        <v>261</v>
      </c>
      <c r="AF40" t="s">
        <v>206</v>
      </c>
      <c r="AG40" t="s">
        <v>173</v>
      </c>
      <c r="AH40" t="s">
        <v>232</v>
      </c>
      <c r="AI40" t="s">
        <v>164</v>
      </c>
      <c r="AJ40" t="s">
        <v>196</v>
      </c>
      <c r="AK40" t="s">
        <v>174</v>
      </c>
      <c r="AL40" t="s">
        <v>167</v>
      </c>
      <c r="AM40" t="s">
        <v>238</v>
      </c>
      <c r="AN40" t="s">
        <v>170</v>
      </c>
      <c r="AO40" t="s">
        <v>438</v>
      </c>
      <c r="AP40" t="s">
        <v>230</v>
      </c>
      <c r="AQ40" t="s">
        <v>257</v>
      </c>
      <c r="AR40" t="s">
        <v>173</v>
      </c>
      <c r="AS40" t="s">
        <v>208</v>
      </c>
      <c r="AT40" t="s">
        <v>178</v>
      </c>
      <c r="AU40" t="s">
        <v>197</v>
      </c>
      <c r="AV40" t="s">
        <v>198</v>
      </c>
      <c r="AW40" t="s">
        <v>229</v>
      </c>
      <c r="AX40" t="s">
        <v>230</v>
      </c>
      <c r="AY40" t="s">
        <v>231</v>
      </c>
      <c r="AZ40" t="s">
        <v>289</v>
      </c>
      <c r="BA40" t="s">
        <v>232</v>
      </c>
      <c r="BB40" t="s">
        <v>301</v>
      </c>
      <c r="BC40" t="s">
        <v>334</v>
      </c>
      <c r="BH40" t="s">
        <v>194</v>
      </c>
      <c r="BI40" t="s">
        <v>274</v>
      </c>
      <c r="BJ40" t="s">
        <v>304</v>
      </c>
      <c r="BK40" t="s">
        <v>196</v>
      </c>
      <c r="BL40">
        <v>10</v>
      </c>
      <c r="BS40">
        <v>8</v>
      </c>
      <c r="BT40">
        <v>2</v>
      </c>
      <c r="BX40">
        <v>10</v>
      </c>
      <c r="BZ40">
        <v>9</v>
      </c>
      <c r="CA40">
        <v>1</v>
      </c>
      <c r="CD40">
        <v>10</v>
      </c>
      <c r="CK40">
        <v>5</v>
      </c>
      <c r="CL40">
        <v>5</v>
      </c>
      <c r="CQ40">
        <v>5</v>
      </c>
      <c r="CR40">
        <v>5</v>
      </c>
      <c r="CV40">
        <v>7</v>
      </c>
      <c r="CX40">
        <v>3</v>
      </c>
      <c r="DB40" t="s">
        <v>221</v>
      </c>
      <c r="DC40" t="s">
        <v>582</v>
      </c>
      <c r="DD40" t="s">
        <v>219</v>
      </c>
      <c r="DE40" t="s">
        <v>599</v>
      </c>
      <c r="DF40" t="s">
        <v>587</v>
      </c>
      <c r="DG40" t="s">
        <v>588</v>
      </c>
      <c r="DJ40">
        <v>1</v>
      </c>
      <c r="DK40">
        <v>9</v>
      </c>
      <c r="DO40">
        <v>5</v>
      </c>
      <c r="DP40">
        <v>5</v>
      </c>
      <c r="DT40">
        <v>10</v>
      </c>
      <c r="DZ40">
        <v>10</v>
      </c>
      <c r="EA40">
        <v>2</v>
      </c>
      <c r="EB40">
        <v>8</v>
      </c>
      <c r="EF40">
        <v>4</v>
      </c>
      <c r="EG40">
        <v>6</v>
      </c>
      <c r="EL40" t="s">
        <v>600</v>
      </c>
      <c r="EN40" t="s">
        <v>186</v>
      </c>
    </row>
    <row r="41" spans="1:144" x14ac:dyDescent="0.25">
      <c r="A41">
        <v>2686</v>
      </c>
      <c r="B41" t="s">
        <v>601</v>
      </c>
      <c r="C41" t="s">
        <v>145</v>
      </c>
      <c r="D41" t="s">
        <v>572</v>
      </c>
      <c r="E41" t="s">
        <v>189</v>
      </c>
      <c r="F41" t="s">
        <v>148</v>
      </c>
      <c r="G41" t="s">
        <v>149</v>
      </c>
      <c r="H41" t="s">
        <v>573</v>
      </c>
      <c r="I41" t="s">
        <v>151</v>
      </c>
      <c r="J41" t="s">
        <v>574</v>
      </c>
      <c r="K41" t="s">
        <v>602</v>
      </c>
      <c r="L41" t="s">
        <v>273</v>
      </c>
      <c r="M41">
        <v>10</v>
      </c>
      <c r="P41" t="s">
        <v>194</v>
      </c>
      <c r="Q41" t="s">
        <v>194</v>
      </c>
      <c r="T41" t="s">
        <v>194</v>
      </c>
      <c r="Y41" t="s">
        <v>155</v>
      </c>
      <c r="Z41" t="s">
        <v>258</v>
      </c>
      <c r="AA41" t="s">
        <v>174</v>
      </c>
      <c r="AB41" t="s">
        <v>260</v>
      </c>
      <c r="AC41" t="s">
        <v>537</v>
      </c>
      <c r="AD41" t="s">
        <v>205</v>
      </c>
      <c r="AE41" t="s">
        <v>207</v>
      </c>
      <c r="AF41" t="s">
        <v>261</v>
      </c>
      <c r="AG41" t="s">
        <v>430</v>
      </c>
      <c r="AH41" t="s">
        <v>334</v>
      </c>
      <c r="AI41" t="s">
        <v>209</v>
      </c>
      <c r="AJ41" t="s">
        <v>179</v>
      </c>
      <c r="AK41" t="s">
        <v>229</v>
      </c>
      <c r="AL41" t="s">
        <v>198</v>
      </c>
      <c r="AM41" t="s">
        <v>197</v>
      </c>
      <c r="AN41" t="s">
        <v>261</v>
      </c>
      <c r="AO41" t="s">
        <v>323</v>
      </c>
      <c r="AP41" t="s">
        <v>231</v>
      </c>
      <c r="AQ41" t="s">
        <v>173</v>
      </c>
      <c r="AR41" t="s">
        <v>232</v>
      </c>
      <c r="AS41" t="s">
        <v>326</v>
      </c>
      <c r="AT41" t="s">
        <v>577</v>
      </c>
      <c r="AU41" t="s">
        <v>198</v>
      </c>
      <c r="AV41" t="s">
        <v>159</v>
      </c>
      <c r="AW41" t="s">
        <v>480</v>
      </c>
      <c r="AX41" t="s">
        <v>170</v>
      </c>
      <c r="AY41" t="s">
        <v>438</v>
      </c>
      <c r="AZ41" t="s">
        <v>175</v>
      </c>
      <c r="BA41" t="s">
        <v>232</v>
      </c>
      <c r="BB41" t="s">
        <v>257</v>
      </c>
      <c r="BC41" t="s">
        <v>332</v>
      </c>
      <c r="BG41" t="s">
        <v>194</v>
      </c>
      <c r="BI41" t="s">
        <v>216</v>
      </c>
      <c r="BJ41" t="s">
        <v>263</v>
      </c>
      <c r="BK41" t="s">
        <v>292</v>
      </c>
      <c r="BL41">
        <v>10</v>
      </c>
      <c r="BR41">
        <v>10</v>
      </c>
      <c r="BY41">
        <v>10</v>
      </c>
      <c r="CD41">
        <v>10</v>
      </c>
      <c r="CK41">
        <v>10</v>
      </c>
      <c r="CQ41">
        <v>7</v>
      </c>
      <c r="CR41">
        <v>3</v>
      </c>
      <c r="CW41">
        <v>8</v>
      </c>
      <c r="CX41">
        <v>2</v>
      </c>
      <c r="DB41" t="s">
        <v>578</v>
      </c>
      <c r="DC41" t="s">
        <v>224</v>
      </c>
      <c r="DD41" t="s">
        <v>587</v>
      </c>
      <c r="DE41" t="s">
        <v>588</v>
      </c>
      <c r="DF41" t="s">
        <v>411</v>
      </c>
      <c r="DG41" t="s">
        <v>247</v>
      </c>
      <c r="DL41">
        <v>10</v>
      </c>
      <c r="DR41">
        <v>10</v>
      </c>
      <c r="DT41">
        <v>6</v>
      </c>
      <c r="DU41">
        <v>3</v>
      </c>
      <c r="DV41">
        <v>1</v>
      </c>
      <c r="DZ41">
        <v>8</v>
      </c>
      <c r="EB41">
        <v>2</v>
      </c>
      <c r="EH41">
        <v>10</v>
      </c>
      <c r="EL41" t="s">
        <v>603</v>
      </c>
      <c r="EN41" t="s">
        <v>186</v>
      </c>
    </row>
    <row r="42" spans="1:144" x14ac:dyDescent="0.25">
      <c r="A42">
        <v>2731</v>
      </c>
      <c r="B42" t="s">
        <v>604</v>
      </c>
      <c r="C42" t="s">
        <v>145</v>
      </c>
      <c r="D42" t="s">
        <v>605</v>
      </c>
      <c r="E42" t="s">
        <v>189</v>
      </c>
      <c r="F42" t="s">
        <v>148</v>
      </c>
      <c r="G42" t="s">
        <v>149</v>
      </c>
      <c r="H42" t="s">
        <v>606</v>
      </c>
      <c r="I42" t="s">
        <v>297</v>
      </c>
      <c r="J42" s="1">
        <v>43681</v>
      </c>
      <c r="K42" t="s">
        <v>607</v>
      </c>
      <c r="L42" t="s">
        <v>273</v>
      </c>
      <c r="M42">
        <v>18</v>
      </c>
      <c r="O42" t="s">
        <v>194</v>
      </c>
      <c r="P42" t="s">
        <v>194</v>
      </c>
      <c r="Q42" t="s">
        <v>194</v>
      </c>
      <c r="R42" t="s">
        <v>194</v>
      </c>
      <c r="T42" t="s">
        <v>194</v>
      </c>
      <c r="Y42" t="s">
        <v>155</v>
      </c>
      <c r="Z42" t="s">
        <v>302</v>
      </c>
      <c r="AA42" t="s">
        <v>287</v>
      </c>
      <c r="AB42" t="s">
        <v>234</v>
      </c>
      <c r="AC42" t="s">
        <v>167</v>
      </c>
      <c r="AD42" t="s">
        <v>290</v>
      </c>
      <c r="AE42" t="s">
        <v>291</v>
      </c>
      <c r="AF42" t="s">
        <v>212</v>
      </c>
      <c r="AG42" t="s">
        <v>326</v>
      </c>
      <c r="AH42" t="s">
        <v>164</v>
      </c>
      <c r="AI42" t="s">
        <v>324</v>
      </c>
      <c r="AJ42" t="s">
        <v>196</v>
      </c>
      <c r="AK42" t="s">
        <v>229</v>
      </c>
      <c r="AL42" t="s">
        <v>197</v>
      </c>
      <c r="AM42" t="s">
        <v>174</v>
      </c>
      <c r="AN42" t="s">
        <v>261</v>
      </c>
      <c r="AO42" t="s">
        <v>231</v>
      </c>
      <c r="AP42" t="s">
        <v>205</v>
      </c>
      <c r="AQ42" t="s">
        <v>232</v>
      </c>
      <c r="AR42" t="s">
        <v>466</v>
      </c>
      <c r="AS42" t="s">
        <v>200</v>
      </c>
      <c r="AT42" t="s">
        <v>608</v>
      </c>
      <c r="AU42" t="s">
        <v>167</v>
      </c>
      <c r="AV42" t="s">
        <v>234</v>
      </c>
      <c r="AW42" t="s">
        <v>198</v>
      </c>
      <c r="AX42" t="s">
        <v>170</v>
      </c>
      <c r="AY42" t="s">
        <v>317</v>
      </c>
      <c r="AZ42" t="s">
        <v>230</v>
      </c>
      <c r="BA42" t="s">
        <v>334</v>
      </c>
      <c r="BB42" t="s">
        <v>257</v>
      </c>
      <c r="BC42" t="s">
        <v>466</v>
      </c>
      <c r="BG42" t="s">
        <v>194</v>
      </c>
      <c r="BI42" t="s">
        <v>242</v>
      </c>
      <c r="BJ42" t="s">
        <v>609</v>
      </c>
      <c r="BK42" t="s">
        <v>440</v>
      </c>
      <c r="BO42">
        <v>18</v>
      </c>
      <c r="BR42">
        <v>3</v>
      </c>
      <c r="BS42">
        <v>1</v>
      </c>
      <c r="BT42">
        <v>5</v>
      </c>
      <c r="BU42">
        <v>9</v>
      </c>
      <c r="CA42">
        <v>18</v>
      </c>
      <c r="CG42">
        <v>18</v>
      </c>
      <c r="CJ42">
        <v>4</v>
      </c>
      <c r="CK42">
        <v>7</v>
      </c>
      <c r="CL42">
        <v>4</v>
      </c>
      <c r="CM42">
        <v>1</v>
      </c>
      <c r="CN42">
        <v>2</v>
      </c>
      <c r="CS42">
        <v>18</v>
      </c>
      <c r="CV42">
        <v>14</v>
      </c>
      <c r="CW42">
        <v>4</v>
      </c>
      <c r="DB42" t="s">
        <v>223</v>
      </c>
      <c r="DC42" t="s">
        <v>224</v>
      </c>
      <c r="DD42" t="s">
        <v>587</v>
      </c>
      <c r="DE42" t="s">
        <v>269</v>
      </c>
      <c r="DF42" t="s">
        <v>610</v>
      </c>
      <c r="DG42" t="s">
        <v>611</v>
      </c>
      <c r="DL42">
        <v>18</v>
      </c>
      <c r="DO42">
        <v>13</v>
      </c>
      <c r="DP42">
        <v>2</v>
      </c>
      <c r="DQ42">
        <v>3</v>
      </c>
      <c r="DU42">
        <v>18</v>
      </c>
      <c r="DZ42">
        <v>3</v>
      </c>
      <c r="EA42">
        <v>3</v>
      </c>
      <c r="EC42">
        <v>11</v>
      </c>
      <c r="ED42">
        <v>1</v>
      </c>
      <c r="EF42">
        <v>18</v>
      </c>
      <c r="EL42" t="s">
        <v>612</v>
      </c>
      <c r="EN42" t="s">
        <v>186</v>
      </c>
    </row>
    <row r="43" spans="1:144" x14ac:dyDescent="0.25">
      <c r="A43">
        <v>2732</v>
      </c>
      <c r="B43" t="s">
        <v>613</v>
      </c>
      <c r="C43" t="s">
        <v>145</v>
      </c>
      <c r="D43" t="s">
        <v>605</v>
      </c>
      <c r="E43" t="s">
        <v>189</v>
      </c>
      <c r="F43" t="s">
        <v>148</v>
      </c>
      <c r="G43" t="s">
        <v>149</v>
      </c>
      <c r="H43" t="s">
        <v>606</v>
      </c>
      <c r="I43" t="s">
        <v>297</v>
      </c>
      <c r="J43" t="s">
        <v>614</v>
      </c>
      <c r="K43" t="s">
        <v>615</v>
      </c>
      <c r="L43" t="s">
        <v>193</v>
      </c>
      <c r="M43">
        <v>13</v>
      </c>
      <c r="R43">
        <v>7</v>
      </c>
      <c r="S43">
        <v>6</v>
      </c>
      <c r="T43" t="s">
        <v>194</v>
      </c>
      <c r="Y43" t="s">
        <v>155</v>
      </c>
      <c r="Z43" t="s">
        <v>616</v>
      </c>
      <c r="AA43" t="s">
        <v>167</v>
      </c>
      <c r="AB43" t="s">
        <v>234</v>
      </c>
      <c r="AC43" t="s">
        <v>197</v>
      </c>
      <c r="AD43" t="s">
        <v>170</v>
      </c>
      <c r="AE43" t="s">
        <v>175</v>
      </c>
      <c r="AF43" t="s">
        <v>230</v>
      </c>
      <c r="AG43" t="s">
        <v>173</v>
      </c>
      <c r="AH43" t="s">
        <v>262</v>
      </c>
      <c r="AI43" t="s">
        <v>277</v>
      </c>
      <c r="AJ43" t="s">
        <v>156</v>
      </c>
      <c r="AK43" t="s">
        <v>287</v>
      </c>
      <c r="AL43" t="s">
        <v>253</v>
      </c>
      <c r="AM43" t="s">
        <v>204</v>
      </c>
      <c r="AN43" t="s">
        <v>317</v>
      </c>
      <c r="AO43" t="s">
        <v>255</v>
      </c>
      <c r="AP43" t="s">
        <v>423</v>
      </c>
      <c r="AQ43" t="s">
        <v>232</v>
      </c>
      <c r="AR43" t="s">
        <v>208</v>
      </c>
      <c r="AS43" t="s">
        <v>200</v>
      </c>
      <c r="AT43" t="s">
        <v>354</v>
      </c>
      <c r="AU43" t="s">
        <v>198</v>
      </c>
      <c r="AV43" t="s">
        <v>287</v>
      </c>
      <c r="AW43" t="s">
        <v>229</v>
      </c>
      <c r="AX43" t="s">
        <v>231</v>
      </c>
      <c r="AY43" t="s">
        <v>291</v>
      </c>
      <c r="AZ43" t="s">
        <v>230</v>
      </c>
      <c r="BA43" t="s">
        <v>466</v>
      </c>
      <c r="BB43" t="s">
        <v>288</v>
      </c>
      <c r="BC43" t="s">
        <v>171</v>
      </c>
      <c r="BG43" t="s">
        <v>194</v>
      </c>
      <c r="BI43" t="s">
        <v>233</v>
      </c>
      <c r="BJ43" t="s">
        <v>242</v>
      </c>
      <c r="BK43" t="s">
        <v>617</v>
      </c>
      <c r="BL43">
        <v>3</v>
      </c>
      <c r="BM43">
        <v>2</v>
      </c>
      <c r="BN43">
        <v>6</v>
      </c>
      <c r="BO43">
        <v>2</v>
      </c>
      <c r="BP43">
        <v>1</v>
      </c>
      <c r="BR43">
        <v>3</v>
      </c>
      <c r="BT43">
        <v>9</v>
      </c>
      <c r="BU43">
        <v>1</v>
      </c>
      <c r="BZ43">
        <v>13</v>
      </c>
      <c r="CE43">
        <v>2</v>
      </c>
      <c r="CF43">
        <v>1</v>
      </c>
      <c r="CG43">
        <v>9</v>
      </c>
      <c r="CH43">
        <v>1</v>
      </c>
      <c r="CJ43">
        <v>2</v>
      </c>
      <c r="CK43">
        <v>8</v>
      </c>
      <c r="CL43">
        <v>1</v>
      </c>
      <c r="CN43">
        <v>2</v>
      </c>
      <c r="CQ43">
        <v>3</v>
      </c>
      <c r="CS43">
        <v>1</v>
      </c>
      <c r="CT43">
        <v>9</v>
      </c>
      <c r="CV43">
        <v>13</v>
      </c>
      <c r="DB43" t="s">
        <v>266</v>
      </c>
      <c r="DC43" t="s">
        <v>589</v>
      </c>
      <c r="DD43" t="s">
        <v>411</v>
      </c>
      <c r="DE43" t="s">
        <v>589</v>
      </c>
      <c r="DF43" t="s">
        <v>610</v>
      </c>
      <c r="DG43" t="s">
        <v>611</v>
      </c>
      <c r="DK43">
        <v>13</v>
      </c>
      <c r="DO43">
        <v>13</v>
      </c>
      <c r="DU43">
        <v>13</v>
      </c>
      <c r="EB43">
        <v>9</v>
      </c>
      <c r="EC43">
        <v>3</v>
      </c>
      <c r="ED43">
        <v>1</v>
      </c>
      <c r="EG43">
        <v>5</v>
      </c>
      <c r="EH43">
        <v>3</v>
      </c>
      <c r="EJ43">
        <v>5</v>
      </c>
      <c r="EL43" t="s">
        <v>618</v>
      </c>
      <c r="EN43" t="s">
        <v>186</v>
      </c>
    </row>
    <row r="44" spans="1:144" x14ac:dyDescent="0.25">
      <c r="A44">
        <v>2733</v>
      </c>
      <c r="B44" t="s">
        <v>619</v>
      </c>
      <c r="C44" t="s">
        <v>145</v>
      </c>
      <c r="D44" t="s">
        <v>605</v>
      </c>
      <c r="E44" t="s">
        <v>189</v>
      </c>
      <c r="F44" t="s">
        <v>148</v>
      </c>
      <c r="G44" t="s">
        <v>149</v>
      </c>
      <c r="H44" t="s">
        <v>606</v>
      </c>
      <c r="I44" t="s">
        <v>297</v>
      </c>
      <c r="J44" t="s">
        <v>620</v>
      </c>
      <c r="K44" t="s">
        <v>621</v>
      </c>
      <c r="L44" t="s">
        <v>154</v>
      </c>
      <c r="M44">
        <v>15</v>
      </c>
      <c r="N44">
        <v>10</v>
      </c>
      <c r="O44">
        <v>5</v>
      </c>
      <c r="T44" t="s">
        <v>194</v>
      </c>
      <c r="Y44" t="s">
        <v>155</v>
      </c>
      <c r="Z44" t="s">
        <v>622</v>
      </c>
      <c r="AA44" t="s">
        <v>229</v>
      </c>
      <c r="AB44" t="s">
        <v>204</v>
      </c>
      <c r="AC44" t="s">
        <v>168</v>
      </c>
      <c r="AD44" t="s">
        <v>170</v>
      </c>
      <c r="AE44" t="s">
        <v>175</v>
      </c>
      <c r="AF44" t="s">
        <v>310</v>
      </c>
      <c r="AG44" t="s">
        <v>232</v>
      </c>
      <c r="AH44" t="s">
        <v>262</v>
      </c>
      <c r="AI44" t="s">
        <v>466</v>
      </c>
      <c r="AJ44" t="s">
        <v>274</v>
      </c>
      <c r="AK44" t="s">
        <v>287</v>
      </c>
      <c r="AL44" t="s">
        <v>229</v>
      </c>
      <c r="AM44" t="s">
        <v>174</v>
      </c>
      <c r="AN44" t="s">
        <v>170</v>
      </c>
      <c r="AO44" t="s">
        <v>230</v>
      </c>
      <c r="AP44" t="s">
        <v>206</v>
      </c>
      <c r="AQ44" t="s">
        <v>232</v>
      </c>
      <c r="AR44" t="s">
        <v>277</v>
      </c>
      <c r="AS44" t="s">
        <v>200</v>
      </c>
      <c r="AT44" t="s">
        <v>242</v>
      </c>
      <c r="AU44" t="s">
        <v>167</v>
      </c>
      <c r="AV44" t="s">
        <v>234</v>
      </c>
      <c r="AW44" t="s">
        <v>229</v>
      </c>
      <c r="AX44" t="s">
        <v>170</v>
      </c>
      <c r="AY44" t="s">
        <v>175</v>
      </c>
      <c r="AZ44" t="s">
        <v>231</v>
      </c>
      <c r="BA44" t="s">
        <v>257</v>
      </c>
      <c r="BB44" t="s">
        <v>173</v>
      </c>
      <c r="BC44" t="s">
        <v>466</v>
      </c>
      <c r="BD44" t="s">
        <v>194</v>
      </c>
      <c r="BI44" t="s">
        <v>274</v>
      </c>
      <c r="BJ44" t="s">
        <v>242</v>
      </c>
      <c r="BK44" t="s">
        <v>622</v>
      </c>
      <c r="BL44">
        <v>15</v>
      </c>
      <c r="BR44">
        <v>15</v>
      </c>
      <c r="BX44">
        <v>15</v>
      </c>
      <c r="CD44">
        <v>15</v>
      </c>
      <c r="CJ44">
        <v>15</v>
      </c>
      <c r="CP44">
        <v>15</v>
      </c>
      <c r="CV44">
        <v>15</v>
      </c>
      <c r="DB44" t="s">
        <v>329</v>
      </c>
      <c r="DC44" t="s">
        <v>623</v>
      </c>
      <c r="DD44" t="s">
        <v>594</v>
      </c>
      <c r="DE44" t="s">
        <v>589</v>
      </c>
      <c r="DF44" t="s">
        <v>624</v>
      </c>
      <c r="DG44" t="s">
        <v>625</v>
      </c>
      <c r="DH44">
        <v>15</v>
      </c>
      <c r="DN44">
        <v>15</v>
      </c>
      <c r="DT44">
        <v>15</v>
      </c>
      <c r="DZ44">
        <v>15</v>
      </c>
      <c r="EF44">
        <v>15</v>
      </c>
      <c r="EL44" t="s">
        <v>626</v>
      </c>
      <c r="EN44" t="s">
        <v>186</v>
      </c>
    </row>
    <row r="45" spans="1:144" x14ac:dyDescent="0.25">
      <c r="A45">
        <v>2734</v>
      </c>
      <c r="B45" t="s">
        <v>627</v>
      </c>
      <c r="C45" t="s">
        <v>145</v>
      </c>
      <c r="D45" t="s">
        <v>605</v>
      </c>
      <c r="E45" t="s">
        <v>189</v>
      </c>
      <c r="F45" t="s">
        <v>148</v>
      </c>
      <c r="G45" t="s">
        <v>149</v>
      </c>
      <c r="H45" t="s">
        <v>606</v>
      </c>
      <c r="I45" t="s">
        <v>297</v>
      </c>
      <c r="J45" t="s">
        <v>628</v>
      </c>
      <c r="K45" t="s">
        <v>629</v>
      </c>
      <c r="L45" t="s">
        <v>273</v>
      </c>
      <c r="M45">
        <v>13</v>
      </c>
      <c r="O45" t="s">
        <v>194</v>
      </c>
      <c r="P45" t="s">
        <v>194</v>
      </c>
      <c r="Q45" t="s">
        <v>194</v>
      </c>
      <c r="R45" t="s">
        <v>194</v>
      </c>
      <c r="S45" t="s">
        <v>194</v>
      </c>
      <c r="T45" t="s">
        <v>194</v>
      </c>
      <c r="Y45" t="s">
        <v>155</v>
      </c>
      <c r="Z45" t="s">
        <v>178</v>
      </c>
      <c r="AA45" t="s">
        <v>174</v>
      </c>
      <c r="AB45" t="s">
        <v>198</v>
      </c>
      <c r="AC45" t="s">
        <v>211</v>
      </c>
      <c r="AD45" t="s">
        <v>170</v>
      </c>
      <c r="AE45" t="s">
        <v>230</v>
      </c>
      <c r="AF45" t="s">
        <v>323</v>
      </c>
      <c r="AG45" t="s">
        <v>262</v>
      </c>
      <c r="AH45" t="s">
        <v>466</v>
      </c>
      <c r="AI45" t="s">
        <v>241</v>
      </c>
      <c r="AJ45" t="s">
        <v>196</v>
      </c>
      <c r="AK45" t="s">
        <v>174</v>
      </c>
      <c r="AL45" t="s">
        <v>238</v>
      </c>
      <c r="AM45" t="s">
        <v>167</v>
      </c>
      <c r="AN45" t="s">
        <v>205</v>
      </c>
      <c r="AO45" t="s">
        <v>212</v>
      </c>
      <c r="AP45" t="s">
        <v>317</v>
      </c>
      <c r="AQ45" t="s">
        <v>257</v>
      </c>
      <c r="AR45" t="s">
        <v>164</v>
      </c>
      <c r="AS45" t="s">
        <v>208</v>
      </c>
      <c r="BG45" t="s">
        <v>194</v>
      </c>
      <c r="BI45" t="s">
        <v>216</v>
      </c>
      <c r="BJ45" t="s">
        <v>242</v>
      </c>
      <c r="BK45" t="s">
        <v>178</v>
      </c>
      <c r="BO45">
        <v>13</v>
      </c>
      <c r="BV45">
        <v>13</v>
      </c>
      <c r="BX45">
        <v>1</v>
      </c>
      <c r="BY45">
        <v>2</v>
      </c>
      <c r="BZ45">
        <v>4</v>
      </c>
      <c r="CB45">
        <v>6</v>
      </c>
      <c r="CH45">
        <v>13</v>
      </c>
      <c r="CM45">
        <v>13</v>
      </c>
      <c r="CR45">
        <v>13</v>
      </c>
      <c r="CV45">
        <v>7</v>
      </c>
      <c r="CX45">
        <v>3</v>
      </c>
      <c r="CZ45">
        <v>3</v>
      </c>
      <c r="DB45" t="s">
        <v>266</v>
      </c>
      <c r="DC45" t="s">
        <v>630</v>
      </c>
      <c r="DD45" t="s">
        <v>219</v>
      </c>
      <c r="DE45" t="s">
        <v>220</v>
      </c>
      <c r="DF45" t="s">
        <v>223</v>
      </c>
      <c r="DG45" t="s">
        <v>625</v>
      </c>
      <c r="DH45">
        <v>13</v>
      </c>
      <c r="DN45">
        <v>9</v>
      </c>
      <c r="DP45">
        <v>4</v>
      </c>
      <c r="DR45">
        <v>13</v>
      </c>
      <c r="DW45">
        <v>13</v>
      </c>
      <c r="DZ45">
        <v>13</v>
      </c>
      <c r="EL45" t="s">
        <v>631</v>
      </c>
      <c r="EN45" t="s">
        <v>186</v>
      </c>
    </row>
    <row r="46" spans="1:144" x14ac:dyDescent="0.25">
      <c r="A46">
        <v>2735</v>
      </c>
      <c r="B46" t="s">
        <v>632</v>
      </c>
      <c r="C46" t="s">
        <v>145</v>
      </c>
      <c r="D46" t="s">
        <v>605</v>
      </c>
      <c r="E46" t="s">
        <v>189</v>
      </c>
      <c r="F46" t="s">
        <v>148</v>
      </c>
      <c r="G46" t="s">
        <v>149</v>
      </c>
      <c r="H46" t="s">
        <v>606</v>
      </c>
      <c r="I46" t="s">
        <v>297</v>
      </c>
      <c r="J46" s="1">
        <v>43714</v>
      </c>
      <c r="K46" t="s">
        <v>633</v>
      </c>
      <c r="L46" t="s">
        <v>330</v>
      </c>
      <c r="M46">
        <v>7</v>
      </c>
      <c r="O46" t="s">
        <v>194</v>
      </c>
      <c r="Q46" t="s">
        <v>194</v>
      </c>
      <c r="R46" t="s">
        <v>194</v>
      </c>
      <c r="S46" t="s">
        <v>194</v>
      </c>
      <c r="T46" t="s">
        <v>194</v>
      </c>
      <c r="Y46" t="s">
        <v>155</v>
      </c>
      <c r="Z46" t="s">
        <v>536</v>
      </c>
      <c r="AA46" t="s">
        <v>278</v>
      </c>
      <c r="AB46" t="s">
        <v>229</v>
      </c>
      <c r="AC46" t="s">
        <v>204</v>
      </c>
      <c r="AD46" t="s">
        <v>231</v>
      </c>
      <c r="AE46" t="s">
        <v>206</v>
      </c>
      <c r="AF46" t="s">
        <v>310</v>
      </c>
      <c r="AG46" t="s">
        <v>209</v>
      </c>
      <c r="AH46" t="s">
        <v>201</v>
      </c>
      <c r="AI46" t="s">
        <v>466</v>
      </c>
      <c r="AJ46" t="s">
        <v>274</v>
      </c>
      <c r="AK46" t="s">
        <v>167</v>
      </c>
      <c r="AL46" t="s">
        <v>174</v>
      </c>
      <c r="AM46" t="s">
        <v>198</v>
      </c>
      <c r="AN46" t="s">
        <v>170</v>
      </c>
      <c r="AO46" t="s">
        <v>175</v>
      </c>
      <c r="AP46" t="s">
        <v>230</v>
      </c>
      <c r="AQ46" t="s">
        <v>262</v>
      </c>
      <c r="AR46" t="s">
        <v>257</v>
      </c>
      <c r="AS46" t="s">
        <v>277</v>
      </c>
      <c r="AT46" t="s">
        <v>304</v>
      </c>
      <c r="AU46" t="s">
        <v>174</v>
      </c>
      <c r="AV46" t="s">
        <v>253</v>
      </c>
      <c r="AW46" t="s">
        <v>203</v>
      </c>
      <c r="AX46" t="s">
        <v>205</v>
      </c>
      <c r="AY46" t="s">
        <v>255</v>
      </c>
      <c r="AZ46" t="s">
        <v>206</v>
      </c>
      <c r="BA46" t="s">
        <v>262</v>
      </c>
      <c r="BB46" t="s">
        <v>257</v>
      </c>
      <c r="BC46" t="s">
        <v>214</v>
      </c>
      <c r="BG46" t="s">
        <v>194</v>
      </c>
      <c r="BI46" t="s">
        <v>622</v>
      </c>
      <c r="BJ46" t="s">
        <v>242</v>
      </c>
      <c r="BK46" t="s">
        <v>634</v>
      </c>
      <c r="BL46">
        <v>5</v>
      </c>
      <c r="BO46">
        <v>2</v>
      </c>
      <c r="BT46">
        <v>7</v>
      </c>
      <c r="BX46">
        <v>7</v>
      </c>
      <c r="CD46">
        <v>1</v>
      </c>
      <c r="CF46">
        <v>3</v>
      </c>
      <c r="CG46">
        <v>1</v>
      </c>
      <c r="CH46">
        <v>2</v>
      </c>
      <c r="CK46">
        <v>2</v>
      </c>
      <c r="CL46">
        <v>5</v>
      </c>
      <c r="CS46">
        <v>7</v>
      </c>
      <c r="CV46">
        <v>7</v>
      </c>
      <c r="DB46" t="s">
        <v>635</v>
      </c>
      <c r="DC46" t="s">
        <v>245</v>
      </c>
      <c r="DD46" t="s">
        <v>219</v>
      </c>
      <c r="DE46" t="s">
        <v>636</v>
      </c>
      <c r="DF46" t="s">
        <v>223</v>
      </c>
      <c r="DG46" t="s">
        <v>595</v>
      </c>
      <c r="DI46">
        <v>7</v>
      </c>
      <c r="DO46">
        <v>7</v>
      </c>
      <c r="DT46">
        <v>7</v>
      </c>
      <c r="DZ46">
        <v>3</v>
      </c>
      <c r="EB46">
        <v>2</v>
      </c>
      <c r="ED46">
        <v>2</v>
      </c>
      <c r="EJ46">
        <v>7</v>
      </c>
      <c r="EL46" t="s">
        <v>637</v>
      </c>
      <c r="EN46" t="s">
        <v>186</v>
      </c>
    </row>
    <row r="47" spans="1:144" x14ac:dyDescent="0.25">
      <c r="A47">
        <v>2910</v>
      </c>
      <c r="B47" t="s">
        <v>638</v>
      </c>
      <c r="C47" t="s">
        <v>145</v>
      </c>
      <c r="D47" t="s">
        <v>146</v>
      </c>
      <c r="E47" t="s">
        <v>147</v>
      </c>
      <c r="F47" t="s">
        <v>148</v>
      </c>
      <c r="G47" t="s">
        <v>149</v>
      </c>
      <c r="H47" t="s">
        <v>519</v>
      </c>
      <c r="I47" t="s">
        <v>297</v>
      </c>
      <c r="J47" t="s">
        <v>639</v>
      </c>
      <c r="K47" t="s">
        <v>640</v>
      </c>
      <c r="L47" t="s">
        <v>330</v>
      </c>
      <c r="M47">
        <v>6</v>
      </c>
      <c r="N47">
        <v>1</v>
      </c>
      <c r="O47">
        <v>2</v>
      </c>
      <c r="P47">
        <v>1</v>
      </c>
      <c r="Q47">
        <v>2</v>
      </c>
      <c r="T47" t="s">
        <v>641</v>
      </c>
      <c r="Y47" t="s">
        <v>155</v>
      </c>
      <c r="Z47" t="s">
        <v>536</v>
      </c>
      <c r="AA47" t="s">
        <v>229</v>
      </c>
      <c r="AB47" t="s">
        <v>174</v>
      </c>
      <c r="AC47" t="s">
        <v>287</v>
      </c>
      <c r="AD47" t="s">
        <v>206</v>
      </c>
      <c r="AE47" t="s">
        <v>264</v>
      </c>
      <c r="AG47" t="s">
        <v>209</v>
      </c>
      <c r="AH47" t="s">
        <v>164</v>
      </c>
      <c r="AJ47" t="s">
        <v>215</v>
      </c>
      <c r="AK47" t="s">
        <v>168</v>
      </c>
      <c r="AL47" t="s">
        <v>287</v>
      </c>
      <c r="AM47" t="s">
        <v>173</v>
      </c>
      <c r="AN47" t="s">
        <v>206</v>
      </c>
      <c r="AO47" t="s">
        <v>642</v>
      </c>
      <c r="AQ47" t="s">
        <v>163</v>
      </c>
      <c r="AR47" t="s">
        <v>209</v>
      </c>
      <c r="AT47" t="s">
        <v>536</v>
      </c>
      <c r="AU47" t="s">
        <v>497</v>
      </c>
      <c r="AX47" t="s">
        <v>206</v>
      </c>
      <c r="AY47" t="s">
        <v>170</v>
      </c>
      <c r="BA47" t="s">
        <v>164</v>
      </c>
      <c r="BB47" t="s">
        <v>209</v>
      </c>
      <c r="BD47">
        <v>1</v>
      </c>
      <c r="BI47" t="s">
        <v>243</v>
      </c>
      <c r="BJ47" t="s">
        <v>156</v>
      </c>
      <c r="BK47" t="s">
        <v>178</v>
      </c>
      <c r="BL47">
        <v>2</v>
      </c>
      <c r="BM47">
        <v>1</v>
      </c>
      <c r="BN47">
        <v>3</v>
      </c>
      <c r="BR47">
        <v>1</v>
      </c>
      <c r="BS47">
        <v>4</v>
      </c>
      <c r="BT47">
        <v>1</v>
      </c>
      <c r="BX47">
        <v>3</v>
      </c>
      <c r="BY47">
        <v>1</v>
      </c>
      <c r="BZ47">
        <v>2</v>
      </c>
      <c r="CD47">
        <v>2</v>
      </c>
      <c r="CE47">
        <v>1</v>
      </c>
      <c r="CF47">
        <v>3</v>
      </c>
      <c r="CJ47">
        <v>1</v>
      </c>
      <c r="CK47">
        <v>2</v>
      </c>
      <c r="CL47">
        <v>2</v>
      </c>
      <c r="CM47">
        <v>1</v>
      </c>
      <c r="CQ47">
        <v>2</v>
      </c>
      <c r="CR47">
        <v>3</v>
      </c>
      <c r="CS47">
        <v>1</v>
      </c>
      <c r="CW47">
        <v>3</v>
      </c>
      <c r="CX47">
        <v>3</v>
      </c>
      <c r="DB47" t="s">
        <v>643</v>
      </c>
      <c r="DC47" t="s">
        <v>644</v>
      </c>
      <c r="DD47" t="s">
        <v>219</v>
      </c>
      <c r="DE47" t="s">
        <v>645</v>
      </c>
      <c r="DF47" t="s">
        <v>646</v>
      </c>
      <c r="DG47" t="s">
        <v>647</v>
      </c>
      <c r="DI47">
        <v>2</v>
      </c>
      <c r="DJ47">
        <v>3</v>
      </c>
      <c r="DK47">
        <v>1</v>
      </c>
      <c r="DN47">
        <v>2</v>
      </c>
      <c r="DO47">
        <v>3</v>
      </c>
      <c r="DP47">
        <v>1</v>
      </c>
      <c r="DU47">
        <v>3</v>
      </c>
      <c r="DV47">
        <v>3</v>
      </c>
      <c r="DZ47">
        <v>2</v>
      </c>
      <c r="EA47">
        <v>3</v>
      </c>
      <c r="EB47">
        <v>1</v>
      </c>
      <c r="EF47">
        <v>3</v>
      </c>
      <c r="EG47">
        <v>2</v>
      </c>
      <c r="EH47">
        <v>1</v>
      </c>
      <c r="EL47" t="s">
        <v>648</v>
      </c>
      <c r="EN47" t="s">
        <v>186</v>
      </c>
    </row>
    <row r="48" spans="1:144" x14ac:dyDescent="0.25">
      <c r="A48">
        <v>2969</v>
      </c>
      <c r="B48" t="s">
        <v>649</v>
      </c>
      <c r="C48" t="s">
        <v>145</v>
      </c>
      <c r="D48" t="s">
        <v>650</v>
      </c>
      <c r="E48" t="s">
        <v>295</v>
      </c>
      <c r="F48" t="s">
        <v>148</v>
      </c>
      <c r="G48" t="s">
        <v>149</v>
      </c>
      <c r="H48" t="s">
        <v>651</v>
      </c>
      <c r="I48" t="s">
        <v>151</v>
      </c>
      <c r="J48" s="1">
        <v>43471</v>
      </c>
      <c r="K48" t="s">
        <v>652</v>
      </c>
      <c r="L48" t="s">
        <v>273</v>
      </c>
      <c r="M48">
        <v>20</v>
      </c>
      <c r="P48">
        <v>2</v>
      </c>
      <c r="T48" t="s">
        <v>194</v>
      </c>
      <c r="Y48" t="s">
        <v>195</v>
      </c>
      <c r="Z48" t="s">
        <v>302</v>
      </c>
      <c r="AA48" t="s">
        <v>287</v>
      </c>
      <c r="AB48" t="s">
        <v>174</v>
      </c>
      <c r="AC48" t="s">
        <v>352</v>
      </c>
      <c r="AD48" t="s">
        <v>162</v>
      </c>
      <c r="AE48" t="s">
        <v>206</v>
      </c>
      <c r="AG48" t="s">
        <v>209</v>
      </c>
      <c r="AJ48" t="s">
        <v>313</v>
      </c>
      <c r="AK48" t="s">
        <v>174</v>
      </c>
      <c r="AL48" t="s">
        <v>352</v>
      </c>
      <c r="AN48" t="s">
        <v>169</v>
      </c>
      <c r="AO48" t="s">
        <v>206</v>
      </c>
      <c r="AQ48" t="s">
        <v>265</v>
      </c>
      <c r="AR48" t="s">
        <v>237</v>
      </c>
      <c r="AT48" t="s">
        <v>196</v>
      </c>
      <c r="AU48" t="s">
        <v>174</v>
      </c>
      <c r="AV48" t="s">
        <v>352</v>
      </c>
      <c r="AX48" t="s">
        <v>212</v>
      </c>
      <c r="AY48" t="s">
        <v>170</v>
      </c>
      <c r="BA48" t="s">
        <v>237</v>
      </c>
      <c r="BH48">
        <v>5</v>
      </c>
      <c r="BI48" t="s">
        <v>302</v>
      </c>
      <c r="BJ48" t="s">
        <v>202</v>
      </c>
      <c r="BK48" t="s">
        <v>274</v>
      </c>
      <c r="BL48">
        <v>4</v>
      </c>
      <c r="BM48">
        <v>3</v>
      </c>
      <c r="BN48">
        <v>3</v>
      </c>
      <c r="BR48">
        <v>4</v>
      </c>
      <c r="BS48">
        <v>2</v>
      </c>
      <c r="BT48">
        <v>4</v>
      </c>
      <c r="BY48">
        <v>4</v>
      </c>
      <c r="BZ48">
        <v>3</v>
      </c>
      <c r="CA48">
        <v>3</v>
      </c>
      <c r="CE48">
        <v>4</v>
      </c>
      <c r="CF48">
        <v>3</v>
      </c>
      <c r="CG48">
        <v>3</v>
      </c>
      <c r="CJ48">
        <v>3</v>
      </c>
      <c r="CK48">
        <v>4</v>
      </c>
      <c r="CL48">
        <v>3</v>
      </c>
      <c r="CP48">
        <v>3</v>
      </c>
      <c r="CQ48">
        <v>3</v>
      </c>
      <c r="CR48">
        <v>4</v>
      </c>
      <c r="CV48">
        <v>3</v>
      </c>
      <c r="CW48">
        <v>5</v>
      </c>
      <c r="CX48">
        <v>2</v>
      </c>
      <c r="DB48" t="s">
        <v>653</v>
      </c>
      <c r="DC48" t="s">
        <v>654</v>
      </c>
      <c r="DD48" t="s">
        <v>655</v>
      </c>
      <c r="DE48" t="s">
        <v>656</v>
      </c>
      <c r="DF48" t="s">
        <v>657</v>
      </c>
      <c r="DG48" t="s">
        <v>658</v>
      </c>
      <c r="DI48">
        <v>2</v>
      </c>
      <c r="DJ48">
        <v>1</v>
      </c>
      <c r="DK48">
        <v>3</v>
      </c>
      <c r="DL48">
        <v>4</v>
      </c>
      <c r="DO48">
        <v>2</v>
      </c>
      <c r="DP48">
        <v>1</v>
      </c>
      <c r="DQ48">
        <v>3</v>
      </c>
      <c r="DR48">
        <v>4</v>
      </c>
      <c r="DT48">
        <v>4</v>
      </c>
      <c r="DU48">
        <v>3</v>
      </c>
      <c r="DV48">
        <v>3</v>
      </c>
      <c r="EA48">
        <v>2</v>
      </c>
      <c r="EB48">
        <v>3</v>
      </c>
      <c r="EC48">
        <v>3</v>
      </c>
      <c r="ED48">
        <v>3</v>
      </c>
      <c r="EF48">
        <v>3</v>
      </c>
      <c r="EG48">
        <v>4</v>
      </c>
      <c r="EH48">
        <v>3</v>
      </c>
      <c r="EL48" t="s">
        <v>659</v>
      </c>
      <c r="EN48" t="s">
        <v>186</v>
      </c>
    </row>
    <row r="49" spans="1:144" x14ac:dyDescent="0.25">
      <c r="A49">
        <v>2970</v>
      </c>
      <c r="B49" t="s">
        <v>660</v>
      </c>
      <c r="C49" t="s">
        <v>145</v>
      </c>
      <c r="D49" t="s">
        <v>661</v>
      </c>
      <c r="E49" t="s">
        <v>295</v>
      </c>
      <c r="F49" t="s">
        <v>148</v>
      </c>
      <c r="G49" t="s">
        <v>149</v>
      </c>
      <c r="H49" t="s">
        <v>651</v>
      </c>
      <c r="I49" t="s">
        <v>151</v>
      </c>
      <c r="J49" s="1">
        <v>43502</v>
      </c>
      <c r="K49" t="s">
        <v>662</v>
      </c>
      <c r="L49" t="s">
        <v>154</v>
      </c>
      <c r="M49">
        <v>12</v>
      </c>
      <c r="Q49">
        <v>9</v>
      </c>
      <c r="R49">
        <v>3</v>
      </c>
      <c r="T49" t="s">
        <v>194</v>
      </c>
      <c r="Y49" t="s">
        <v>195</v>
      </c>
      <c r="Z49" t="s">
        <v>302</v>
      </c>
      <c r="AA49" t="s">
        <v>318</v>
      </c>
      <c r="AB49" t="s">
        <v>229</v>
      </c>
      <c r="AC49" t="s">
        <v>352</v>
      </c>
      <c r="AD49" t="s">
        <v>162</v>
      </c>
      <c r="AE49" t="s">
        <v>212</v>
      </c>
      <c r="AF49" t="s">
        <v>256</v>
      </c>
      <c r="AG49" t="s">
        <v>209</v>
      </c>
      <c r="AH49" t="s">
        <v>164</v>
      </c>
      <c r="AJ49" t="s">
        <v>458</v>
      </c>
      <c r="AK49" t="s">
        <v>287</v>
      </c>
      <c r="AL49" t="s">
        <v>352</v>
      </c>
      <c r="AM49" t="s">
        <v>167</v>
      </c>
      <c r="AN49" t="s">
        <v>331</v>
      </c>
      <c r="AQ49" t="s">
        <v>237</v>
      </c>
      <c r="AT49" t="s">
        <v>196</v>
      </c>
      <c r="AU49" t="s">
        <v>174</v>
      </c>
      <c r="AX49" t="s">
        <v>170</v>
      </c>
      <c r="AY49" t="s">
        <v>212</v>
      </c>
      <c r="BA49" t="s">
        <v>237</v>
      </c>
      <c r="BG49">
        <v>4</v>
      </c>
      <c r="BI49" t="s">
        <v>302</v>
      </c>
      <c r="BJ49" t="s">
        <v>202</v>
      </c>
      <c r="BK49" t="s">
        <v>274</v>
      </c>
      <c r="BL49">
        <v>4</v>
      </c>
      <c r="BM49">
        <v>5</v>
      </c>
      <c r="BN49">
        <v>2</v>
      </c>
      <c r="BR49">
        <v>3</v>
      </c>
      <c r="BS49">
        <v>4</v>
      </c>
      <c r="BT49">
        <v>4</v>
      </c>
      <c r="BY49">
        <v>3</v>
      </c>
      <c r="BZ49">
        <v>6</v>
      </c>
      <c r="CA49">
        <v>1</v>
      </c>
      <c r="CE49">
        <v>6</v>
      </c>
      <c r="CF49">
        <v>5</v>
      </c>
      <c r="CK49">
        <v>7</v>
      </c>
      <c r="CL49">
        <v>4</v>
      </c>
      <c r="CP49">
        <v>2</v>
      </c>
      <c r="CQ49">
        <v>8</v>
      </c>
      <c r="CR49">
        <v>1</v>
      </c>
      <c r="CV49">
        <v>1</v>
      </c>
      <c r="CW49">
        <v>6</v>
      </c>
      <c r="CX49">
        <v>4</v>
      </c>
      <c r="DB49" t="s">
        <v>663</v>
      </c>
      <c r="DC49" t="s">
        <v>664</v>
      </c>
      <c r="DD49" t="s">
        <v>665</v>
      </c>
      <c r="DE49" t="s">
        <v>666</v>
      </c>
      <c r="DF49" t="s">
        <v>667</v>
      </c>
      <c r="DG49" t="s">
        <v>668</v>
      </c>
      <c r="DJ49">
        <v>6</v>
      </c>
      <c r="DK49">
        <v>4</v>
      </c>
      <c r="DL49">
        <v>1</v>
      </c>
      <c r="DP49">
        <v>6</v>
      </c>
      <c r="DQ49">
        <v>2</v>
      </c>
      <c r="DR49">
        <v>3</v>
      </c>
      <c r="DU49">
        <v>2</v>
      </c>
      <c r="DV49">
        <v>4</v>
      </c>
      <c r="DW49">
        <v>5</v>
      </c>
      <c r="DZ49">
        <v>3</v>
      </c>
      <c r="EA49">
        <v>2</v>
      </c>
      <c r="EB49">
        <v>4</v>
      </c>
      <c r="EC49">
        <v>2</v>
      </c>
      <c r="EF49">
        <v>1</v>
      </c>
      <c r="EG49">
        <v>3</v>
      </c>
      <c r="EH49">
        <v>4</v>
      </c>
      <c r="EI49">
        <v>3</v>
      </c>
      <c r="EL49" t="s">
        <v>669</v>
      </c>
      <c r="EN49" t="s">
        <v>186</v>
      </c>
    </row>
    <row r="50" spans="1:144" x14ac:dyDescent="0.25">
      <c r="A50">
        <v>2971</v>
      </c>
      <c r="B50" t="s">
        <v>670</v>
      </c>
      <c r="C50" t="s">
        <v>145</v>
      </c>
      <c r="D50" t="s">
        <v>671</v>
      </c>
      <c r="E50" t="s">
        <v>295</v>
      </c>
      <c r="F50" t="s">
        <v>148</v>
      </c>
      <c r="G50" t="s">
        <v>149</v>
      </c>
      <c r="H50" t="s">
        <v>651</v>
      </c>
      <c r="I50" t="s">
        <v>151</v>
      </c>
      <c r="J50" t="s">
        <v>639</v>
      </c>
      <c r="K50" t="s">
        <v>672</v>
      </c>
      <c r="L50" t="s">
        <v>273</v>
      </c>
      <c r="M50">
        <v>27</v>
      </c>
      <c r="O50" t="s">
        <v>194</v>
      </c>
      <c r="P50">
        <v>2</v>
      </c>
      <c r="Q50">
        <v>5</v>
      </c>
      <c r="R50">
        <v>6</v>
      </c>
      <c r="S50">
        <v>1</v>
      </c>
      <c r="T50" t="s">
        <v>194</v>
      </c>
      <c r="Y50" t="s">
        <v>195</v>
      </c>
      <c r="Z50" t="s">
        <v>302</v>
      </c>
      <c r="AA50" t="s">
        <v>318</v>
      </c>
      <c r="AB50" t="s">
        <v>352</v>
      </c>
      <c r="AD50" t="s">
        <v>162</v>
      </c>
      <c r="AG50" t="s">
        <v>209</v>
      </c>
      <c r="AJ50" t="s">
        <v>313</v>
      </c>
      <c r="AK50" t="s">
        <v>166</v>
      </c>
      <c r="AL50" t="s">
        <v>352</v>
      </c>
      <c r="AN50" t="s">
        <v>206</v>
      </c>
      <c r="AQ50" t="s">
        <v>209</v>
      </c>
      <c r="AR50" t="s">
        <v>164</v>
      </c>
      <c r="AT50" t="s">
        <v>196</v>
      </c>
      <c r="AU50" t="s">
        <v>166</v>
      </c>
      <c r="AV50" t="s">
        <v>174</v>
      </c>
      <c r="AW50" t="s">
        <v>167</v>
      </c>
      <c r="AX50" t="s">
        <v>170</v>
      </c>
      <c r="AY50" t="s">
        <v>212</v>
      </c>
      <c r="BA50" t="s">
        <v>237</v>
      </c>
      <c r="BG50">
        <v>4</v>
      </c>
      <c r="BI50" t="s">
        <v>302</v>
      </c>
      <c r="BJ50" t="s">
        <v>202</v>
      </c>
      <c r="BK50" t="s">
        <v>274</v>
      </c>
      <c r="BL50">
        <v>5</v>
      </c>
      <c r="BM50">
        <v>2</v>
      </c>
      <c r="BN50">
        <v>3</v>
      </c>
      <c r="BS50">
        <v>5</v>
      </c>
      <c r="BT50">
        <v>3</v>
      </c>
      <c r="BU50">
        <v>2</v>
      </c>
      <c r="BX50">
        <v>3</v>
      </c>
      <c r="BY50">
        <v>5</v>
      </c>
      <c r="BZ50">
        <v>2</v>
      </c>
      <c r="CD50">
        <v>4</v>
      </c>
      <c r="CE50">
        <v>4</v>
      </c>
      <c r="CF50">
        <v>2</v>
      </c>
      <c r="CJ50">
        <v>5</v>
      </c>
      <c r="CK50">
        <v>2</v>
      </c>
      <c r="CL50">
        <v>3</v>
      </c>
      <c r="CP50">
        <v>2</v>
      </c>
      <c r="CQ50">
        <v>6</v>
      </c>
      <c r="CR50">
        <v>1</v>
      </c>
      <c r="CV50">
        <v>6</v>
      </c>
      <c r="CW50">
        <v>2</v>
      </c>
      <c r="CX50">
        <v>1</v>
      </c>
      <c r="DB50" t="s">
        <v>673</v>
      </c>
      <c r="DC50" t="s">
        <v>424</v>
      </c>
      <c r="DD50" t="s">
        <v>674</v>
      </c>
      <c r="DE50" t="s">
        <v>675</v>
      </c>
      <c r="DF50" t="s">
        <v>676</v>
      </c>
      <c r="DG50" t="s">
        <v>677</v>
      </c>
      <c r="DJ50">
        <v>2</v>
      </c>
      <c r="DK50">
        <v>3</v>
      </c>
      <c r="DL50">
        <v>5</v>
      </c>
      <c r="DP50">
        <v>1</v>
      </c>
      <c r="DQ50">
        <v>2</v>
      </c>
      <c r="DR50">
        <v>6</v>
      </c>
      <c r="DT50">
        <v>5</v>
      </c>
      <c r="DU50">
        <v>4</v>
      </c>
      <c r="DV50">
        <v>1</v>
      </c>
      <c r="EA50">
        <v>1</v>
      </c>
      <c r="EB50">
        <v>1</v>
      </c>
      <c r="EC50">
        <v>3</v>
      </c>
      <c r="ED50">
        <v>5</v>
      </c>
      <c r="EF50">
        <v>5</v>
      </c>
      <c r="EG50">
        <v>3</v>
      </c>
      <c r="EH50">
        <v>1</v>
      </c>
      <c r="EI50">
        <v>1</v>
      </c>
      <c r="EL50" t="s">
        <v>678</v>
      </c>
      <c r="EN50" t="s">
        <v>186</v>
      </c>
    </row>
    <row r="51" spans="1:144" x14ac:dyDescent="0.25">
      <c r="A51">
        <v>2972</v>
      </c>
      <c r="B51" t="s">
        <v>679</v>
      </c>
      <c r="C51" t="s">
        <v>145</v>
      </c>
      <c r="D51" t="s">
        <v>680</v>
      </c>
      <c r="E51" t="s">
        <v>295</v>
      </c>
      <c r="F51" t="s">
        <v>148</v>
      </c>
      <c r="G51" t="s">
        <v>149</v>
      </c>
      <c r="H51" t="s">
        <v>651</v>
      </c>
      <c r="I51" t="s">
        <v>151</v>
      </c>
      <c r="J51" s="1">
        <v>43530</v>
      </c>
      <c r="K51" t="s">
        <v>681</v>
      </c>
      <c r="L51" t="s">
        <v>273</v>
      </c>
      <c r="M51">
        <v>11</v>
      </c>
      <c r="Q51">
        <v>4</v>
      </c>
      <c r="R51">
        <v>7</v>
      </c>
      <c r="T51" t="s">
        <v>194</v>
      </c>
      <c r="Y51" t="s">
        <v>195</v>
      </c>
      <c r="Z51" t="s">
        <v>302</v>
      </c>
      <c r="AA51" t="s">
        <v>166</v>
      </c>
      <c r="AB51" t="s">
        <v>352</v>
      </c>
      <c r="AD51" t="s">
        <v>162</v>
      </c>
      <c r="AE51" t="s">
        <v>264</v>
      </c>
      <c r="AF51" t="s">
        <v>169</v>
      </c>
      <c r="AG51" t="s">
        <v>237</v>
      </c>
      <c r="AJ51" t="s">
        <v>458</v>
      </c>
      <c r="AK51" t="s">
        <v>167</v>
      </c>
      <c r="AL51" t="s">
        <v>352</v>
      </c>
      <c r="AN51" t="s">
        <v>206</v>
      </c>
      <c r="AQ51" t="s">
        <v>305</v>
      </c>
      <c r="AT51" t="s">
        <v>202</v>
      </c>
      <c r="AU51" t="s">
        <v>157</v>
      </c>
      <c r="AV51" t="s">
        <v>287</v>
      </c>
      <c r="AW51" t="s">
        <v>229</v>
      </c>
      <c r="AX51" t="s">
        <v>325</v>
      </c>
      <c r="BA51" t="s">
        <v>237</v>
      </c>
      <c r="BH51">
        <v>5</v>
      </c>
      <c r="BI51" t="s">
        <v>202</v>
      </c>
      <c r="BJ51" t="s">
        <v>274</v>
      </c>
      <c r="BK51" t="s">
        <v>292</v>
      </c>
      <c r="BL51">
        <v>10</v>
      </c>
      <c r="BR51">
        <v>3</v>
      </c>
      <c r="BS51">
        <v>2</v>
      </c>
      <c r="BT51">
        <v>5</v>
      </c>
      <c r="BY51">
        <v>2</v>
      </c>
      <c r="BZ51">
        <v>6</v>
      </c>
      <c r="CA51">
        <v>2</v>
      </c>
      <c r="CD51">
        <v>4</v>
      </c>
      <c r="CE51">
        <v>4</v>
      </c>
      <c r="CF51">
        <v>2</v>
      </c>
      <c r="CJ51">
        <v>6</v>
      </c>
      <c r="CK51">
        <v>4</v>
      </c>
      <c r="CP51">
        <v>6</v>
      </c>
      <c r="CQ51">
        <v>4</v>
      </c>
      <c r="CW51">
        <v>6</v>
      </c>
      <c r="CX51">
        <v>4</v>
      </c>
      <c r="DB51" t="s">
        <v>682</v>
      </c>
      <c r="DC51" t="s">
        <v>683</v>
      </c>
      <c r="DD51" t="s">
        <v>684</v>
      </c>
      <c r="DE51" t="s">
        <v>685</v>
      </c>
      <c r="DF51" t="s">
        <v>686</v>
      </c>
      <c r="DG51" t="s">
        <v>687</v>
      </c>
      <c r="DI51">
        <v>6</v>
      </c>
      <c r="DJ51">
        <v>4</v>
      </c>
      <c r="DO51">
        <v>2</v>
      </c>
      <c r="DP51">
        <v>8</v>
      </c>
      <c r="DU51">
        <v>6</v>
      </c>
      <c r="DV51">
        <v>4</v>
      </c>
      <c r="EA51">
        <v>2</v>
      </c>
      <c r="EB51">
        <v>2</v>
      </c>
      <c r="ED51">
        <v>6</v>
      </c>
      <c r="EF51">
        <v>4</v>
      </c>
      <c r="EG51">
        <v>2</v>
      </c>
      <c r="EH51">
        <v>2</v>
      </c>
      <c r="EL51" t="s">
        <v>688</v>
      </c>
      <c r="EN51" t="s">
        <v>186</v>
      </c>
    </row>
    <row r="52" spans="1:144" x14ac:dyDescent="0.25">
      <c r="A52">
        <v>2973</v>
      </c>
      <c r="B52" t="s">
        <v>689</v>
      </c>
      <c r="C52" t="s">
        <v>145</v>
      </c>
      <c r="D52" t="s">
        <v>680</v>
      </c>
      <c r="E52" t="s">
        <v>295</v>
      </c>
      <c r="F52" t="s">
        <v>148</v>
      </c>
      <c r="G52" t="s">
        <v>149</v>
      </c>
      <c r="H52" t="s">
        <v>651</v>
      </c>
      <c r="I52" t="s">
        <v>151</v>
      </c>
      <c r="J52" s="1">
        <v>43561</v>
      </c>
      <c r="K52" t="s">
        <v>690</v>
      </c>
      <c r="L52" t="s">
        <v>251</v>
      </c>
      <c r="M52">
        <v>20</v>
      </c>
      <c r="N52">
        <v>8</v>
      </c>
      <c r="O52">
        <v>1</v>
      </c>
      <c r="P52">
        <v>2</v>
      </c>
      <c r="T52" t="s">
        <v>194</v>
      </c>
      <c r="Y52" t="s">
        <v>195</v>
      </c>
      <c r="Z52" t="s">
        <v>302</v>
      </c>
      <c r="AA52" t="s">
        <v>497</v>
      </c>
      <c r="AB52" t="s">
        <v>167</v>
      </c>
      <c r="AD52" t="s">
        <v>162</v>
      </c>
      <c r="AE52" t="s">
        <v>206</v>
      </c>
      <c r="AG52" t="s">
        <v>209</v>
      </c>
      <c r="AJ52" t="s">
        <v>458</v>
      </c>
      <c r="AK52" t="s">
        <v>287</v>
      </c>
      <c r="AL52" t="s">
        <v>174</v>
      </c>
      <c r="AN52" t="s">
        <v>199</v>
      </c>
      <c r="AQ52" t="s">
        <v>558</v>
      </c>
      <c r="AR52" t="s">
        <v>209</v>
      </c>
      <c r="AT52" t="s">
        <v>196</v>
      </c>
      <c r="AU52" t="s">
        <v>167</v>
      </c>
      <c r="AV52" t="s">
        <v>174</v>
      </c>
      <c r="AX52" t="s">
        <v>394</v>
      </c>
      <c r="BA52" t="s">
        <v>237</v>
      </c>
      <c r="BG52">
        <v>4</v>
      </c>
      <c r="BI52" t="s">
        <v>302</v>
      </c>
      <c r="BJ52" t="s">
        <v>458</v>
      </c>
      <c r="BK52" t="s">
        <v>202</v>
      </c>
      <c r="BN52">
        <v>9</v>
      </c>
      <c r="BQ52" t="s">
        <v>691</v>
      </c>
      <c r="BT52">
        <v>9</v>
      </c>
      <c r="BW52" t="s">
        <v>692</v>
      </c>
      <c r="CF52">
        <v>7</v>
      </c>
      <c r="CG52">
        <v>2</v>
      </c>
      <c r="CL52">
        <v>7</v>
      </c>
      <c r="CQ52">
        <v>7</v>
      </c>
      <c r="CR52">
        <v>2</v>
      </c>
      <c r="CW52">
        <v>7</v>
      </c>
      <c r="CX52">
        <v>2</v>
      </c>
      <c r="DB52" t="s">
        <v>304</v>
      </c>
      <c r="DC52" t="s">
        <v>693</v>
      </c>
      <c r="DD52" t="s">
        <v>694</v>
      </c>
      <c r="DE52" t="s">
        <v>695</v>
      </c>
      <c r="DF52" t="s">
        <v>411</v>
      </c>
      <c r="DG52" t="s">
        <v>424</v>
      </c>
      <c r="DH52">
        <v>2</v>
      </c>
      <c r="DI52">
        <v>3</v>
      </c>
      <c r="DJ52">
        <v>4</v>
      </c>
      <c r="DQ52">
        <v>3</v>
      </c>
      <c r="DR52">
        <v>6</v>
      </c>
      <c r="DU52">
        <v>1</v>
      </c>
      <c r="DV52">
        <v>2</v>
      </c>
      <c r="DW52">
        <v>6</v>
      </c>
      <c r="EA52">
        <v>2</v>
      </c>
      <c r="EB52">
        <v>3</v>
      </c>
      <c r="EC52">
        <v>4</v>
      </c>
      <c r="EF52">
        <v>4</v>
      </c>
      <c r="EG52">
        <v>3</v>
      </c>
      <c r="EH52">
        <v>2</v>
      </c>
      <c r="EL52" t="s">
        <v>696</v>
      </c>
      <c r="EN52" t="s">
        <v>186</v>
      </c>
    </row>
  </sheetData>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B41"/>
  <sheetViews>
    <sheetView zoomScale="80" zoomScaleNormal="80" workbookViewId="0">
      <selection activeCell="T19" sqref="T19"/>
    </sheetView>
  </sheetViews>
  <sheetFormatPr defaultRowHeight="15" x14ac:dyDescent="0.25"/>
  <cols>
    <col min="1" max="1" width="36.140625" bestFit="1" customWidth="1"/>
    <col min="4" max="4" width="10.85546875" customWidth="1"/>
    <col min="6" max="7" width="13.85546875" customWidth="1"/>
    <col min="9" max="9" width="43" bestFit="1" customWidth="1"/>
    <col min="11" max="11" width="43.5703125" bestFit="1" customWidth="1"/>
    <col min="12" max="13" width="12.5703125" bestFit="1" customWidth="1"/>
    <col min="14" max="14" width="11.140625" bestFit="1" customWidth="1"/>
    <col min="15" max="15" width="12.42578125" bestFit="1" customWidth="1"/>
    <col min="16" max="16" width="11.7109375" bestFit="1" customWidth="1"/>
    <col min="17" max="17" width="15.7109375" bestFit="1" customWidth="1"/>
    <col min="18" max="18" width="44.28515625" customWidth="1"/>
    <col min="19" max="19" width="11.28515625" bestFit="1" customWidth="1"/>
    <col min="23" max="23" width="11.7109375" customWidth="1"/>
  </cols>
  <sheetData>
    <row r="1" spans="1:26" ht="34.5" customHeight="1" thickBot="1" x14ac:dyDescent="0.3">
      <c r="B1" s="154" t="s">
        <v>697</v>
      </c>
      <c r="C1" s="154"/>
      <c r="D1" s="154"/>
      <c r="E1" s="154"/>
      <c r="F1" s="154"/>
      <c r="G1" s="154"/>
      <c r="L1" s="154" t="s">
        <v>697</v>
      </c>
      <c r="M1" s="154"/>
      <c r="N1" s="154"/>
      <c r="O1" s="154"/>
      <c r="P1" s="154"/>
      <c r="Q1" s="154"/>
      <c r="S1" s="154" t="s">
        <v>869</v>
      </c>
      <c r="T1" s="154"/>
      <c r="U1" s="154"/>
      <c r="V1" s="154"/>
      <c r="W1" s="154"/>
      <c r="X1" s="154"/>
    </row>
    <row r="2" spans="1:26" ht="15.75" thickTop="1" x14ac:dyDescent="0.25">
      <c r="A2" s="3"/>
      <c r="B2" s="155" t="s">
        <v>698</v>
      </c>
      <c r="C2" s="156"/>
      <c r="D2" s="156"/>
      <c r="E2" s="156"/>
      <c r="F2" s="156"/>
      <c r="G2" s="157"/>
      <c r="K2" s="3"/>
      <c r="L2" s="155" t="s">
        <v>698</v>
      </c>
      <c r="M2" s="156"/>
      <c r="N2" s="156"/>
      <c r="O2" s="156"/>
      <c r="P2" s="156"/>
      <c r="Q2" s="157"/>
      <c r="R2" s="3"/>
      <c r="S2" s="155" t="s">
        <v>698</v>
      </c>
      <c r="T2" s="156"/>
      <c r="U2" s="156"/>
      <c r="V2" s="156"/>
      <c r="W2" s="156"/>
      <c r="X2" s="157"/>
    </row>
    <row r="3" spans="1:26" s="4" customFormat="1" ht="48.75" customHeight="1" x14ac:dyDescent="0.25">
      <c r="A3" s="48" t="s">
        <v>699</v>
      </c>
      <c r="B3" s="6" t="s">
        <v>154</v>
      </c>
      <c r="C3" s="5" t="s">
        <v>193</v>
      </c>
      <c r="D3" s="5" t="s">
        <v>251</v>
      </c>
      <c r="E3" s="5" t="s">
        <v>273</v>
      </c>
      <c r="F3" s="5" t="s">
        <v>330</v>
      </c>
      <c r="G3" s="7" t="s">
        <v>700</v>
      </c>
      <c r="K3" s="48" t="s">
        <v>699</v>
      </c>
      <c r="L3" s="6" t="s">
        <v>154</v>
      </c>
      <c r="M3" s="5" t="s">
        <v>193</v>
      </c>
      <c r="N3" s="5" t="s">
        <v>251</v>
      </c>
      <c r="O3" s="5" t="s">
        <v>273</v>
      </c>
      <c r="P3" s="5" t="s">
        <v>330</v>
      </c>
      <c r="Q3" s="7" t="s">
        <v>700</v>
      </c>
      <c r="R3" s="48" t="s">
        <v>699</v>
      </c>
      <c r="S3" s="6" t="s">
        <v>154</v>
      </c>
      <c r="T3" s="5" t="s">
        <v>193</v>
      </c>
      <c r="U3" s="5" t="s">
        <v>251</v>
      </c>
      <c r="V3" s="5" t="s">
        <v>273</v>
      </c>
      <c r="W3" s="5" t="s">
        <v>330</v>
      </c>
      <c r="X3" s="7" t="s">
        <v>700</v>
      </c>
    </row>
    <row r="4" spans="1:26" s="4" customFormat="1" ht="48.75" customHeight="1" x14ac:dyDescent="0.25">
      <c r="A4" s="17" t="s">
        <v>701</v>
      </c>
      <c r="B4" s="33"/>
      <c r="C4" s="34"/>
      <c r="D4" s="34"/>
      <c r="E4" s="34"/>
      <c r="F4" s="34"/>
      <c r="G4" s="35"/>
      <c r="H4" s="4" t="s">
        <v>702</v>
      </c>
      <c r="K4" s="17" t="s">
        <v>701</v>
      </c>
      <c r="L4" s="33"/>
      <c r="M4" s="34"/>
      <c r="N4" s="34"/>
      <c r="O4" s="34"/>
      <c r="P4" s="34"/>
      <c r="Q4" s="35"/>
      <c r="R4" s="17"/>
      <c r="S4" s="33"/>
      <c r="T4" s="34"/>
      <c r="U4" s="34"/>
      <c r="V4" s="34"/>
      <c r="W4" s="34"/>
      <c r="X4" s="35"/>
    </row>
    <row r="5" spans="1:26" x14ac:dyDescent="0.25">
      <c r="A5" s="18" t="s">
        <v>150</v>
      </c>
      <c r="B5" s="8">
        <f>COUNTIFS(tbl_data[5&amp;9.  Risk Area / Community],A5,tbl_data[12. Consultation Group of],$B$3)</f>
        <v>2</v>
      </c>
      <c r="C5" s="9">
        <f>COUNTIFS(tbl_data[5&amp;9.  Risk Area / Community],$A5,tbl_data[12. Consultation Group of],$C$3)</f>
        <v>1</v>
      </c>
      <c r="D5" s="9">
        <f>COUNTIFS(tbl_data[5&amp;9.  Risk Area / Community],$A5,tbl_data[12. Consultation Group of],$D$3)</f>
        <v>1</v>
      </c>
      <c r="E5" s="9">
        <f>COUNTIFS(tbl_data[5&amp;9.  Risk Area / Community],$A5,tbl_data[12. Consultation Group of],$E$3)</f>
        <v>1</v>
      </c>
      <c r="F5" s="9">
        <f>COUNTIFS(tbl_data[5&amp;9.  Risk Area / Community],$A5,tbl_data[12. Consultation Group of],$F$3)</f>
        <v>1</v>
      </c>
      <c r="G5" s="10">
        <f>SUM(B5:F5)</f>
        <v>6</v>
      </c>
      <c r="H5">
        <v>6</v>
      </c>
      <c r="K5" s="18" t="s">
        <v>150</v>
      </c>
      <c r="L5" s="8">
        <f>COUNTIFS(tbl_data[5&amp;9.  Risk Area / Community],K5,tbl_data[12. Consultation Group of],$B$3)</f>
        <v>2</v>
      </c>
      <c r="M5" s="9">
        <f>COUNTIFS(tbl_data[5&amp;9.  Risk Area / Community],$A5,tbl_data[12. Consultation Group of],$C$3)</f>
        <v>1</v>
      </c>
      <c r="N5" s="9">
        <f>COUNTIFS(tbl_data[5&amp;9.  Risk Area / Community],$A5,tbl_data[12. Consultation Group of],$D$3)</f>
        <v>1</v>
      </c>
      <c r="O5" s="9">
        <f>COUNTIFS(tbl_data[5&amp;9.  Risk Area / Community],$A5,tbl_data[12. Consultation Group of],$E$3)</f>
        <v>1</v>
      </c>
      <c r="P5" s="9">
        <f>COUNTIFS(tbl_data[5&amp;9.  Risk Area / Community],$A5,tbl_data[12. Consultation Group of],$F$3)</f>
        <v>1</v>
      </c>
      <c r="Q5" s="10">
        <f>SUM(L5:P5)</f>
        <v>6</v>
      </c>
      <c r="R5" s="18" t="s">
        <v>150</v>
      </c>
      <c r="S5" s="8">
        <f>SUMIFS(tbl_data[13. Number of Participants in Group],tbl_data[5&amp;9.  Risk Area / Community],$A5,tbl_data[12. Consultation Group of],$B$3)</f>
        <v>42</v>
      </c>
      <c r="T5" s="9">
        <f>SUMIFS(tbl_data[13. Number of Participants in Group],tbl_data[5&amp;9.  Risk Area / Community],$A5,tbl_data[12. Consultation Group of],$C$3)</f>
        <v>10</v>
      </c>
      <c r="U5" s="9">
        <f>SUMIFS(tbl_data[13. Number of Participants in Group],tbl_data[5&amp;9.  Risk Area / Community],$A5,tbl_data[12. Consultation Group of],$D$3)</f>
        <v>11</v>
      </c>
      <c r="V5" s="9">
        <f>SUMIFS(tbl_data[13. Number of Participants in Group],tbl_data[5&amp;9.  Risk Area / Community],$A5,tbl_data[12. Consultation Group of],$E$3)</f>
        <v>14</v>
      </c>
      <c r="W5" s="9">
        <f>SUMIFS(tbl_data[13. Number of Participants in Group],tbl_data[5&amp;9.  Risk Area / Community],$A5,tbl_data[12. Consultation Group of],$F$3)</f>
        <v>6</v>
      </c>
      <c r="X5" s="10">
        <f>SUMIFS(tbl_data[13. Number of Participants in Group],tbl_data[5&amp;9.  Risk Area / Community],$A5)</f>
        <v>83</v>
      </c>
    </row>
    <row r="6" spans="1:26" x14ac:dyDescent="0.25">
      <c r="A6" s="18" t="s">
        <v>190</v>
      </c>
      <c r="B6" s="8">
        <f>COUNTIFS(tbl_data[5&amp;9.  Risk Area / Community],A6,tbl_data[12. Consultation Group of],$B$3)</f>
        <v>1</v>
      </c>
      <c r="C6" s="9">
        <f>COUNTIFS(tbl_data[5&amp;9.  Risk Area / Community],$A6,tbl_data[12. Consultation Group of],$C$3)</f>
        <v>2</v>
      </c>
      <c r="D6" s="9">
        <f>COUNTIFS(tbl_data[5&amp;9.  Risk Area / Community],$A6,tbl_data[12. Consultation Group of],$D$3)</f>
        <v>1</v>
      </c>
      <c r="E6" s="9">
        <f>COUNTIFS(tbl_data[5&amp;9.  Risk Area / Community],$A6,tbl_data[12. Consultation Group of],$E$3)</f>
        <v>1</v>
      </c>
      <c r="F6" s="9">
        <f>COUNTIFS(tbl_data[5&amp;9.  Risk Area / Community],$A6,tbl_data[12. Consultation Group of],$F$3)</f>
        <v>0</v>
      </c>
      <c r="G6" s="13">
        <f t="shared" ref="G6:G14" si="0">SUM(B6:F6)</f>
        <v>5</v>
      </c>
      <c r="H6">
        <v>5</v>
      </c>
      <c r="K6" s="18" t="s">
        <v>190</v>
      </c>
      <c r="L6" s="8">
        <f>COUNTIFS(tbl_data[5&amp;9.  Risk Area / Community],K6,tbl_data[12. Consultation Group of],$B$3)</f>
        <v>1</v>
      </c>
      <c r="M6" s="9">
        <f>COUNTIFS(tbl_data[5&amp;9.  Risk Area / Community],$A6,tbl_data[12. Consultation Group of],$C$3)</f>
        <v>2</v>
      </c>
      <c r="N6" s="9">
        <f>COUNTIFS(tbl_data[5&amp;9.  Risk Area / Community],$A6,tbl_data[12. Consultation Group of],$D$3)</f>
        <v>1</v>
      </c>
      <c r="O6" s="9">
        <f>COUNTIFS(tbl_data[5&amp;9.  Risk Area / Community],$A6,tbl_data[12. Consultation Group of],$E$3)</f>
        <v>1</v>
      </c>
      <c r="P6" s="9">
        <f>COUNTIFS(tbl_data[5&amp;9.  Risk Area / Community],$A6,tbl_data[12. Consultation Group of],$F$3)</f>
        <v>0</v>
      </c>
      <c r="Q6" s="13">
        <f t="shared" ref="Q6:Q14" si="1">SUM(L6:P6)</f>
        <v>5</v>
      </c>
      <c r="R6" s="18" t="s">
        <v>190</v>
      </c>
      <c r="S6" s="8">
        <f>SUMIFS(tbl_data[13. Number of Participants in Group],tbl_data[5&amp;9.  Risk Area / Community],$A6,tbl_data[12. Consultation Group of],$B$3)</f>
        <v>26</v>
      </c>
      <c r="T6" s="9">
        <f>SUMIFS(tbl_data[13. Number of Participants in Group],tbl_data[5&amp;9.  Risk Area / Community],$A6,tbl_data[12. Consultation Group of],$C$3)</f>
        <v>44</v>
      </c>
      <c r="U6" s="9">
        <f>SUMIFS(tbl_data[13. Number of Participants in Group],tbl_data[5&amp;9.  Risk Area / Community],$A6,tbl_data[12. Consultation Group of],$D$3)</f>
        <v>15</v>
      </c>
      <c r="V6" s="9">
        <f>SUMIFS(tbl_data[13. Number of Participants in Group],tbl_data[5&amp;9.  Risk Area / Community],$A6,tbl_data[12. Consultation Group of],$E$3)</f>
        <v>20</v>
      </c>
      <c r="W6" s="9">
        <f>SUMIFS(tbl_data[13. Number of Participants in Group],tbl_data[5&amp;9.  Risk Area / Community],$A6,tbl_data[12. Consultation Group of],$F$3)</f>
        <v>0</v>
      </c>
      <c r="X6" s="13">
        <f>SUMIFS(tbl_data[13. Number of Participants in Group],tbl_data[5&amp;9.  Risk Area / Community],$A6)</f>
        <v>105</v>
      </c>
    </row>
    <row r="7" spans="1:26" x14ac:dyDescent="0.25">
      <c r="A7" s="18" t="s">
        <v>340</v>
      </c>
      <c r="B7" s="8">
        <f>COUNTIFS(tbl_data[5&amp;9.  Risk Area / Community],A7,tbl_data[12. Consultation Group of],$B$3)</f>
        <v>1</v>
      </c>
      <c r="C7" s="9">
        <f>COUNTIFS(tbl_data[5&amp;9.  Risk Area / Community],$A7,tbl_data[12. Consultation Group of],$C$3)</f>
        <v>1</v>
      </c>
      <c r="D7" s="9">
        <f>COUNTIFS(tbl_data[5&amp;9.  Risk Area / Community],$A7,tbl_data[12. Consultation Group of],$D$3)</f>
        <v>1</v>
      </c>
      <c r="E7" s="9">
        <f>COUNTIFS(tbl_data[5&amp;9.  Risk Area / Community],$A7,tbl_data[12. Consultation Group of],$E$3)</f>
        <v>2</v>
      </c>
      <c r="F7" s="9">
        <f>COUNTIFS(tbl_data[5&amp;9.  Risk Area / Community],$A7,tbl_data[12. Consultation Group of],$F$3)</f>
        <v>0</v>
      </c>
      <c r="G7" s="13">
        <f t="shared" si="0"/>
        <v>5</v>
      </c>
      <c r="H7">
        <v>5</v>
      </c>
      <c r="I7" s="67" t="s">
        <v>382</v>
      </c>
      <c r="K7" s="18" t="s">
        <v>340</v>
      </c>
      <c r="L7" s="8">
        <f>COUNTIFS(tbl_data[5&amp;9.  Risk Area / Community],K7,tbl_data[12. Consultation Group of],$B$3)</f>
        <v>1</v>
      </c>
      <c r="M7" s="9">
        <f>COUNTIFS(tbl_data[5&amp;9.  Risk Area / Community],$A7,tbl_data[12. Consultation Group of],$C$3)</f>
        <v>1</v>
      </c>
      <c r="N7" s="9">
        <f>COUNTIFS(tbl_data[5&amp;9.  Risk Area / Community],$A7,tbl_data[12. Consultation Group of],$D$3)</f>
        <v>1</v>
      </c>
      <c r="O7" s="9">
        <f>COUNTIFS(tbl_data[5&amp;9.  Risk Area / Community],$A7,tbl_data[12. Consultation Group of],$E$3)</f>
        <v>2</v>
      </c>
      <c r="P7" s="9">
        <f>COUNTIFS(tbl_data[5&amp;9.  Risk Area / Community],$A7,tbl_data[12. Consultation Group of],$F$3)</f>
        <v>0</v>
      </c>
      <c r="Q7" s="13">
        <f t="shared" si="1"/>
        <v>5</v>
      </c>
      <c r="R7" s="18" t="s">
        <v>340</v>
      </c>
      <c r="S7" s="8">
        <f>SUMIFS(tbl_data[13. Number of Participants in Group],tbl_data[5&amp;9.  Risk Area / Community],$A7,tbl_data[12. Consultation Group of],$B$3)</f>
        <v>25</v>
      </c>
      <c r="T7" s="9">
        <f>SUMIFS(tbl_data[13. Number of Participants in Group],tbl_data[5&amp;9.  Risk Area / Community],$A7,tbl_data[12. Consultation Group of],$C$3)</f>
        <v>30</v>
      </c>
      <c r="U7" s="9">
        <f>SUMIFS(tbl_data[13. Number of Participants in Group],tbl_data[5&amp;9.  Risk Area / Community],$A7,tbl_data[12. Consultation Group of],$D$3)</f>
        <v>16</v>
      </c>
      <c r="V7" s="9">
        <f>SUMIFS(tbl_data[13. Number of Participants in Group],tbl_data[5&amp;9.  Risk Area / Community],$A7,tbl_data[12. Consultation Group of],$E$3)</f>
        <v>52</v>
      </c>
      <c r="W7" s="9">
        <f>SUMIFS(tbl_data[13. Number of Participants in Group],tbl_data[5&amp;9.  Risk Area / Community],$A7,tbl_data[12. Consultation Group of],$F$3)</f>
        <v>0</v>
      </c>
      <c r="X7" s="13">
        <f>SUMIFS(tbl_data[13. Number of Participants in Group],tbl_data[5&amp;9.  Risk Area / Community],$A7)</f>
        <v>123</v>
      </c>
    </row>
    <row r="8" spans="1:26" x14ac:dyDescent="0.25">
      <c r="A8" s="18" t="s">
        <v>391</v>
      </c>
      <c r="B8" s="8">
        <f>COUNTIFS(tbl_data[5&amp;9.  Risk Area / Community],A8,tbl_data[12. Consultation Group of],$B$3)</f>
        <v>1</v>
      </c>
      <c r="C8" s="9">
        <f>COUNTIFS(tbl_data[5&amp;9.  Risk Area / Community],$A8,tbl_data[12. Consultation Group of],$C$3)</f>
        <v>1</v>
      </c>
      <c r="D8" s="9">
        <f>COUNTIFS(tbl_data[5&amp;9.  Risk Area / Community],$A8,tbl_data[12. Consultation Group of],$D$3)</f>
        <v>1</v>
      </c>
      <c r="E8" s="9">
        <f>COUNTIFS(tbl_data[5&amp;9.  Risk Area / Community],$A8,tbl_data[12. Consultation Group of],$E$3)</f>
        <v>1</v>
      </c>
      <c r="F8" s="9">
        <f>COUNTIFS(tbl_data[5&amp;9.  Risk Area / Community],$A8,tbl_data[12. Consultation Group of],$F$3)</f>
        <v>1</v>
      </c>
      <c r="G8" s="13">
        <f t="shared" si="0"/>
        <v>5</v>
      </c>
      <c r="H8">
        <v>5</v>
      </c>
      <c r="I8" s="68" t="s">
        <v>428</v>
      </c>
      <c r="K8" s="18" t="s">
        <v>391</v>
      </c>
      <c r="L8" s="8">
        <f>COUNTIFS(tbl_data[5&amp;9.  Risk Area / Community],K8,tbl_data[12. Consultation Group of],$B$3)</f>
        <v>1</v>
      </c>
      <c r="M8" s="9">
        <f>COUNTIFS(tbl_data[5&amp;9.  Risk Area / Community],$A8,tbl_data[12. Consultation Group of],$C$3)</f>
        <v>1</v>
      </c>
      <c r="N8" s="9">
        <f>COUNTIFS(tbl_data[5&amp;9.  Risk Area / Community],$A8,tbl_data[12. Consultation Group of],$D$3)</f>
        <v>1</v>
      </c>
      <c r="O8" s="9">
        <f>COUNTIFS(tbl_data[5&amp;9.  Risk Area / Community],$A8,tbl_data[12. Consultation Group of],$E$3)</f>
        <v>1</v>
      </c>
      <c r="P8" s="9">
        <f>COUNTIFS(tbl_data[5&amp;9.  Risk Area / Community],$A8,tbl_data[12. Consultation Group of],$F$3)</f>
        <v>1</v>
      </c>
      <c r="Q8" s="13">
        <f t="shared" si="1"/>
        <v>5</v>
      </c>
      <c r="R8" s="18" t="s">
        <v>391</v>
      </c>
      <c r="S8" s="8">
        <f>SUMIFS(tbl_data[13. Number of Participants in Group],tbl_data[5&amp;9.  Risk Area / Community],$A8,tbl_data[12. Consultation Group of],$B$3)</f>
        <v>15</v>
      </c>
      <c r="T8" s="9">
        <f>SUMIFS(tbl_data[13. Number of Participants in Group],tbl_data[5&amp;9.  Risk Area / Community],$A8,tbl_data[12. Consultation Group of],$C$3)</f>
        <v>29</v>
      </c>
      <c r="U8" s="9">
        <f>SUMIFS(tbl_data[13. Number of Participants in Group],tbl_data[5&amp;9.  Risk Area / Community],$A8,tbl_data[12. Consultation Group of],$D$3)</f>
        <v>22</v>
      </c>
      <c r="V8" s="9">
        <f>SUMIFS(tbl_data[13. Number of Participants in Group],tbl_data[5&amp;9.  Risk Area / Community],$A8,tbl_data[12. Consultation Group of],$E$3)</f>
        <v>16</v>
      </c>
      <c r="W8" s="9">
        <f>SUMIFS(tbl_data[13. Number of Participants in Group],tbl_data[5&amp;9.  Risk Area / Community],$A8,tbl_data[12. Consultation Group of],$F$3)</f>
        <v>14</v>
      </c>
      <c r="X8" s="13">
        <f>SUMIFS(tbl_data[13. Number of Participants in Group],tbl_data[5&amp;9.  Risk Area / Community],$A8)</f>
        <v>96</v>
      </c>
    </row>
    <row r="9" spans="1:26" x14ac:dyDescent="0.25">
      <c r="A9" s="18" t="s">
        <v>436</v>
      </c>
      <c r="B9" s="8">
        <f>COUNTIFS(tbl_data[5&amp;9.  Risk Area / Community],A9,tbl_data[12. Consultation Group of],$B$3)</f>
        <v>5</v>
      </c>
      <c r="C9" s="9">
        <f>COUNTIFS(tbl_data[5&amp;9.  Risk Area / Community],$A9,tbl_data[12. Consultation Group of],$C$3)</f>
        <v>0</v>
      </c>
      <c r="D9" s="9">
        <f>COUNTIFS(tbl_data[5&amp;9.  Risk Area / Community],$A9,tbl_data[12. Consultation Group of],$D$3)</f>
        <v>0</v>
      </c>
      <c r="E9" s="9">
        <f>COUNTIFS(tbl_data[5&amp;9.  Risk Area / Community],$A9,tbl_data[12. Consultation Group of],$E$3)</f>
        <v>0</v>
      </c>
      <c r="F9" s="9">
        <f>COUNTIFS(tbl_data[5&amp;9.  Risk Area / Community],$A9,tbl_data[12. Consultation Group of],$F$3)</f>
        <v>0</v>
      </c>
      <c r="G9" s="13">
        <f t="shared" si="0"/>
        <v>5</v>
      </c>
      <c r="H9">
        <v>5</v>
      </c>
      <c r="K9" s="18" t="s">
        <v>436</v>
      </c>
      <c r="L9" s="8">
        <f>COUNTIFS(tbl_data[5&amp;9.  Risk Area / Community],K9,tbl_data[12. Consultation Group of],$B$3)</f>
        <v>5</v>
      </c>
      <c r="M9" s="9">
        <f>COUNTIFS(tbl_data[5&amp;9.  Risk Area / Community],$A9,tbl_data[12. Consultation Group of],$C$3)</f>
        <v>0</v>
      </c>
      <c r="N9" s="9">
        <f>COUNTIFS(tbl_data[5&amp;9.  Risk Area / Community],$A9,tbl_data[12. Consultation Group of],$D$3)</f>
        <v>0</v>
      </c>
      <c r="O9" s="9">
        <f>COUNTIFS(tbl_data[5&amp;9.  Risk Area / Community],$A9,tbl_data[12. Consultation Group of],$E$3)</f>
        <v>0</v>
      </c>
      <c r="P9" s="9">
        <f>COUNTIFS(tbl_data[5&amp;9.  Risk Area / Community],$A9,tbl_data[12. Consultation Group of],$F$3)</f>
        <v>0</v>
      </c>
      <c r="Q9" s="13">
        <f t="shared" si="1"/>
        <v>5</v>
      </c>
      <c r="R9" s="18" t="s">
        <v>436</v>
      </c>
      <c r="S9" s="8">
        <f>SUMIFS(tbl_data[13. Number of Participants in Group],tbl_data[5&amp;9.  Risk Area / Community],$A9,tbl_data[12. Consultation Group of],$B$3)</f>
        <v>83</v>
      </c>
      <c r="T9" s="9">
        <f>SUMIFS(tbl_data[13. Number of Participants in Group],tbl_data[5&amp;9.  Risk Area / Community],$A9,tbl_data[12. Consultation Group of],$C$3)</f>
        <v>0</v>
      </c>
      <c r="U9" s="9">
        <f>SUMIFS(tbl_data[13. Number of Participants in Group],tbl_data[5&amp;9.  Risk Area / Community],$A9,tbl_data[12. Consultation Group of],$D$3)</f>
        <v>0</v>
      </c>
      <c r="V9" s="9">
        <f>SUMIFS(tbl_data[13. Number of Participants in Group],tbl_data[5&amp;9.  Risk Area / Community],$A9,tbl_data[12. Consultation Group of],$E$3)</f>
        <v>0</v>
      </c>
      <c r="W9" s="9">
        <f>SUMIFS(tbl_data[13. Number of Participants in Group],tbl_data[5&amp;9.  Risk Area / Community],$A9,tbl_data[12. Consultation Group of],$F$3)</f>
        <v>0</v>
      </c>
      <c r="X9" s="13">
        <f>SUMIFS(tbl_data[13. Number of Participants in Group],tbl_data[5&amp;9.  Risk Area / Community],$A9)</f>
        <v>83</v>
      </c>
    </row>
    <row r="10" spans="1:26" x14ac:dyDescent="0.25">
      <c r="A10" s="18" t="s">
        <v>519</v>
      </c>
      <c r="B10" s="8">
        <f>COUNTIFS(tbl_data[5&amp;9.  Risk Area / Community],A10,tbl_data[12. Consultation Group of],$B$3)</f>
        <v>1</v>
      </c>
      <c r="C10" s="9">
        <f>COUNTIFS(tbl_data[5&amp;9.  Risk Area / Community],$A10,tbl_data[12. Consultation Group of],$C$3)</f>
        <v>1</v>
      </c>
      <c r="D10" s="9">
        <f>COUNTIFS(tbl_data[5&amp;9.  Risk Area / Community],$A10,tbl_data[12. Consultation Group of],$D$3)</f>
        <v>1</v>
      </c>
      <c r="E10" s="9">
        <f>COUNTIFS(tbl_data[5&amp;9.  Risk Area / Community],$A10,tbl_data[12. Consultation Group of],$E$3)</f>
        <v>1</v>
      </c>
      <c r="F10" s="9">
        <f>COUNTIFS(tbl_data[5&amp;9.  Risk Area / Community],$A10,tbl_data[12. Consultation Group of],$F$3)</f>
        <v>1</v>
      </c>
      <c r="G10" s="13">
        <f t="shared" si="0"/>
        <v>5</v>
      </c>
      <c r="H10">
        <v>5</v>
      </c>
      <c r="K10" s="18" t="s">
        <v>519</v>
      </c>
      <c r="L10" s="8">
        <f>COUNTIFS(tbl_data[5&amp;9.  Risk Area / Community],K10,tbl_data[12. Consultation Group of],$B$3)</f>
        <v>1</v>
      </c>
      <c r="M10" s="9">
        <f>COUNTIFS(tbl_data[5&amp;9.  Risk Area / Community],$A10,tbl_data[12. Consultation Group of],$C$3)</f>
        <v>1</v>
      </c>
      <c r="N10" s="9">
        <f>COUNTIFS(tbl_data[5&amp;9.  Risk Area / Community],$A10,tbl_data[12. Consultation Group of],$D$3)</f>
        <v>1</v>
      </c>
      <c r="O10" s="9">
        <f>COUNTIFS(tbl_data[5&amp;9.  Risk Area / Community],$A10,tbl_data[12. Consultation Group of],$E$3)</f>
        <v>1</v>
      </c>
      <c r="P10" s="9">
        <f>COUNTIFS(tbl_data[5&amp;9.  Risk Area / Community],$A10,tbl_data[12. Consultation Group of],$F$3)</f>
        <v>1</v>
      </c>
      <c r="Q10" s="13">
        <f t="shared" si="1"/>
        <v>5</v>
      </c>
      <c r="R10" s="18" t="s">
        <v>519</v>
      </c>
      <c r="S10" s="8">
        <f>SUMIFS(tbl_data[13. Number of Participants in Group],tbl_data[5&amp;9.  Risk Area / Community],$A10,tbl_data[12. Consultation Group of],$B$3)</f>
        <v>35</v>
      </c>
      <c r="T10" s="9">
        <f>SUMIFS(tbl_data[13. Number of Participants in Group],tbl_data[5&amp;9.  Risk Area / Community],$A10,tbl_data[12. Consultation Group of],$C$3)</f>
        <v>15</v>
      </c>
      <c r="U10" s="9">
        <f>SUMIFS(tbl_data[13. Number of Participants in Group],tbl_data[5&amp;9.  Risk Area / Community],$A10,tbl_data[12. Consultation Group of],$D$3)</f>
        <v>16</v>
      </c>
      <c r="V10" s="9">
        <f>SUMIFS(tbl_data[13. Number of Participants in Group],tbl_data[5&amp;9.  Risk Area / Community],$A10,tbl_data[12. Consultation Group of],$E$3)</f>
        <v>35</v>
      </c>
      <c r="W10" s="9">
        <f>SUMIFS(tbl_data[13. Number of Participants in Group],tbl_data[5&amp;9.  Risk Area / Community],$A10,tbl_data[12. Consultation Group of],$F$3)</f>
        <v>6</v>
      </c>
      <c r="X10" s="13">
        <f>SUMIFS(tbl_data[13. Number of Participants in Group],tbl_data[5&amp;9.  Risk Area / Community],$A10)</f>
        <v>107</v>
      </c>
    </row>
    <row r="11" spans="1:26" x14ac:dyDescent="0.25">
      <c r="A11" s="18" t="s">
        <v>544</v>
      </c>
      <c r="B11" s="8">
        <f>COUNTIFS(tbl_data[5&amp;9.  Risk Area / Community],A11,tbl_data[12. Consultation Group of],$B$3)</f>
        <v>1</v>
      </c>
      <c r="C11" s="9">
        <f>COUNTIFS(tbl_data[5&amp;9.  Risk Area / Community],$A11,tbl_data[12. Consultation Group of],$C$3)</f>
        <v>0</v>
      </c>
      <c r="D11" s="9">
        <f>COUNTIFS(tbl_data[5&amp;9.  Risk Area / Community],$A11,tbl_data[12. Consultation Group of],$D$3)</f>
        <v>1</v>
      </c>
      <c r="E11" s="9">
        <f>COUNTIFS(tbl_data[5&amp;9.  Risk Area / Community],$A11,tbl_data[12. Consultation Group of],$E$3)</f>
        <v>2</v>
      </c>
      <c r="F11" s="9">
        <f>COUNTIFS(tbl_data[5&amp;9.  Risk Area / Community],$A11,tbl_data[12. Consultation Group of],$F$3)</f>
        <v>1</v>
      </c>
      <c r="G11" s="13">
        <f t="shared" si="0"/>
        <v>5</v>
      </c>
      <c r="H11">
        <v>5</v>
      </c>
      <c r="K11" s="18" t="s">
        <v>544</v>
      </c>
      <c r="L11" s="8">
        <f>COUNTIFS(tbl_data[5&amp;9.  Risk Area / Community],K11,tbl_data[12. Consultation Group of],$B$3)</f>
        <v>1</v>
      </c>
      <c r="M11" s="9">
        <f>COUNTIFS(tbl_data[5&amp;9.  Risk Area / Community],$A11,tbl_data[12. Consultation Group of],$C$3)</f>
        <v>0</v>
      </c>
      <c r="N11" s="9">
        <f>COUNTIFS(tbl_data[5&amp;9.  Risk Area / Community],$A11,tbl_data[12. Consultation Group of],$D$3)</f>
        <v>1</v>
      </c>
      <c r="O11" s="9">
        <f>COUNTIFS(tbl_data[5&amp;9.  Risk Area / Community],$A11,tbl_data[12. Consultation Group of],$E$3)</f>
        <v>2</v>
      </c>
      <c r="P11" s="9">
        <f>COUNTIFS(tbl_data[5&amp;9.  Risk Area / Community],$A11,tbl_data[12. Consultation Group of],$F$3)</f>
        <v>1</v>
      </c>
      <c r="Q11" s="13">
        <f t="shared" si="1"/>
        <v>5</v>
      </c>
      <c r="R11" s="18" t="s">
        <v>544</v>
      </c>
      <c r="S11" s="8">
        <f>SUMIFS(tbl_data[13. Number of Participants in Group],tbl_data[5&amp;9.  Risk Area / Community],$A11,tbl_data[12. Consultation Group of],$B$3)</f>
        <v>24</v>
      </c>
      <c r="T11" s="9">
        <f>SUMIFS(tbl_data[13. Number of Participants in Group],tbl_data[5&amp;9.  Risk Area / Community],$A11,tbl_data[12. Consultation Group of],$C$3)</f>
        <v>0</v>
      </c>
      <c r="U11" s="9">
        <f>SUMIFS(tbl_data[13. Number of Participants in Group],tbl_data[5&amp;9.  Risk Area / Community],$A11,tbl_data[12. Consultation Group of],$D$3)</f>
        <v>24</v>
      </c>
      <c r="V11" s="9">
        <f>SUMIFS(tbl_data[13. Number of Participants in Group],tbl_data[5&amp;9.  Risk Area / Community],$A11,tbl_data[12. Consultation Group of],$E$3)</f>
        <v>57</v>
      </c>
      <c r="W11" s="9">
        <f>SUMIFS(tbl_data[13. Number of Participants in Group],tbl_data[5&amp;9.  Risk Area / Community],$A11,tbl_data[12. Consultation Group of],$F$3)</f>
        <v>24</v>
      </c>
      <c r="X11" s="13">
        <f>SUMIFS(tbl_data[13. Number of Participants in Group],tbl_data[5&amp;9.  Risk Area / Community],$A11)</f>
        <v>129</v>
      </c>
    </row>
    <row r="12" spans="1:26" x14ac:dyDescent="0.25">
      <c r="A12" s="18" t="s">
        <v>573</v>
      </c>
      <c r="B12" s="8">
        <f>COUNTIFS(tbl_data[5&amp;9.  Risk Area / Community],A12,tbl_data[12. Consultation Group of],$B$3)</f>
        <v>1</v>
      </c>
      <c r="C12" s="9">
        <f>COUNTIFS(tbl_data[5&amp;9.  Risk Area / Community],$A12,tbl_data[12. Consultation Group of],$C$3)</f>
        <v>1</v>
      </c>
      <c r="D12" s="9">
        <f>COUNTIFS(tbl_data[5&amp;9.  Risk Area / Community],$A12,tbl_data[12. Consultation Group of],$D$3)</f>
        <v>1</v>
      </c>
      <c r="E12" s="9">
        <f>COUNTIFS(tbl_data[5&amp;9.  Risk Area / Community],$A12,tbl_data[12. Consultation Group of],$E$3)</f>
        <v>2</v>
      </c>
      <c r="F12" s="9">
        <f>COUNTIFS(tbl_data[5&amp;9.  Risk Area / Community],$A12,tbl_data[12. Consultation Group of],$F$3)</f>
        <v>0</v>
      </c>
      <c r="G12" s="13">
        <f t="shared" si="0"/>
        <v>5</v>
      </c>
      <c r="H12">
        <v>5</v>
      </c>
      <c r="K12" s="18" t="s">
        <v>573</v>
      </c>
      <c r="L12" s="8">
        <f>COUNTIFS(tbl_data[5&amp;9.  Risk Area / Community],K12,tbl_data[12. Consultation Group of],$B$3)</f>
        <v>1</v>
      </c>
      <c r="M12" s="9">
        <f>COUNTIFS(tbl_data[5&amp;9.  Risk Area / Community],$A12,tbl_data[12. Consultation Group of],$C$3)</f>
        <v>1</v>
      </c>
      <c r="N12" s="9">
        <f>COUNTIFS(tbl_data[5&amp;9.  Risk Area / Community],$A12,tbl_data[12. Consultation Group of],$D$3)</f>
        <v>1</v>
      </c>
      <c r="O12" s="9">
        <f>COUNTIFS(tbl_data[5&amp;9.  Risk Area / Community],$A12,tbl_data[12. Consultation Group of],$E$3)</f>
        <v>2</v>
      </c>
      <c r="P12" s="9">
        <f>COUNTIFS(tbl_data[5&amp;9.  Risk Area / Community],$A12,tbl_data[12. Consultation Group of],$F$3)</f>
        <v>0</v>
      </c>
      <c r="Q12" s="13">
        <f t="shared" si="1"/>
        <v>5</v>
      </c>
      <c r="R12" s="18" t="s">
        <v>573</v>
      </c>
      <c r="S12" s="8">
        <f>SUMIFS(tbl_data[13. Number of Participants in Group],tbl_data[5&amp;9.  Risk Area / Community],$A12,tbl_data[12. Consultation Group of],$B$3)</f>
        <v>15</v>
      </c>
      <c r="T12" s="9">
        <f>SUMIFS(tbl_data[13. Number of Participants in Group],tbl_data[5&amp;9.  Risk Area / Community],$A12,tbl_data[12. Consultation Group of],$C$3)</f>
        <v>10</v>
      </c>
      <c r="U12" s="9">
        <f>SUMIFS(tbl_data[13. Number of Participants in Group],tbl_data[5&amp;9.  Risk Area / Community],$A12,tbl_data[12. Consultation Group of],$D$3)</f>
        <v>22</v>
      </c>
      <c r="V12" s="9">
        <f>SUMIFS(tbl_data[13. Number of Participants in Group],tbl_data[5&amp;9.  Risk Area / Community],$A12,tbl_data[12. Consultation Group of],$E$3)</f>
        <v>22</v>
      </c>
      <c r="W12" s="9">
        <f>SUMIFS(tbl_data[13. Number of Participants in Group],tbl_data[5&amp;9.  Risk Area / Community],$A12,tbl_data[12. Consultation Group of],$F$3)</f>
        <v>0</v>
      </c>
      <c r="X12" s="13">
        <f>SUMIFS(tbl_data[13. Number of Participants in Group],tbl_data[5&amp;9.  Risk Area / Community],$A12)</f>
        <v>69</v>
      </c>
    </row>
    <row r="13" spans="1:26" x14ac:dyDescent="0.25">
      <c r="A13" s="18" t="s">
        <v>606</v>
      </c>
      <c r="B13" s="8">
        <f>COUNTIFS(tbl_data[5&amp;9.  Risk Area / Community],A13,tbl_data[12. Consultation Group of],$B$3)</f>
        <v>1</v>
      </c>
      <c r="C13" s="9">
        <f>COUNTIFS(tbl_data[5&amp;9.  Risk Area / Community],$A13,tbl_data[12. Consultation Group of],$C$3)</f>
        <v>1</v>
      </c>
      <c r="D13" s="9">
        <f>COUNTIFS(tbl_data[5&amp;9.  Risk Area / Community],$A13,tbl_data[12. Consultation Group of],$D$3)</f>
        <v>0</v>
      </c>
      <c r="E13" s="9">
        <f>COUNTIFS(tbl_data[5&amp;9.  Risk Area / Community],$A13,tbl_data[12. Consultation Group of],$E$3)</f>
        <v>2</v>
      </c>
      <c r="F13" s="9">
        <f>COUNTIFS(tbl_data[5&amp;9.  Risk Area / Community],$A13,tbl_data[12. Consultation Group of],$F$3)</f>
        <v>1</v>
      </c>
      <c r="G13" s="13">
        <f t="shared" si="0"/>
        <v>5</v>
      </c>
      <c r="H13">
        <v>5</v>
      </c>
      <c r="K13" s="18" t="s">
        <v>606</v>
      </c>
      <c r="L13" s="8">
        <f>COUNTIFS(tbl_data[5&amp;9.  Risk Area / Community],K13,tbl_data[12. Consultation Group of],$B$3)</f>
        <v>1</v>
      </c>
      <c r="M13" s="9">
        <f>COUNTIFS(tbl_data[5&amp;9.  Risk Area / Community],$A13,tbl_data[12. Consultation Group of],$C$3)</f>
        <v>1</v>
      </c>
      <c r="N13" s="9">
        <f>COUNTIFS(tbl_data[5&amp;9.  Risk Area / Community],$A13,tbl_data[12. Consultation Group of],$D$3)</f>
        <v>0</v>
      </c>
      <c r="O13" s="9">
        <f>COUNTIFS(tbl_data[5&amp;9.  Risk Area / Community],$A13,tbl_data[12. Consultation Group of],$E$3)</f>
        <v>2</v>
      </c>
      <c r="P13" s="9">
        <f>COUNTIFS(tbl_data[5&amp;9.  Risk Area / Community],$A13,tbl_data[12. Consultation Group of],$F$3)</f>
        <v>1</v>
      </c>
      <c r="Q13" s="13">
        <f t="shared" si="1"/>
        <v>5</v>
      </c>
      <c r="R13" s="18" t="s">
        <v>606</v>
      </c>
      <c r="S13" s="8">
        <f>SUMIFS(tbl_data[13. Number of Participants in Group],tbl_data[5&amp;9.  Risk Area / Community],$A13,tbl_data[12. Consultation Group of],$B$3)</f>
        <v>15</v>
      </c>
      <c r="T13" s="9">
        <f>SUMIFS(tbl_data[13. Number of Participants in Group],tbl_data[5&amp;9.  Risk Area / Community],$A13,tbl_data[12. Consultation Group of],$C$3)</f>
        <v>13</v>
      </c>
      <c r="U13" s="9">
        <f>SUMIFS(tbl_data[13. Number of Participants in Group],tbl_data[5&amp;9.  Risk Area / Community],$A13,tbl_data[12. Consultation Group of],$D$3)</f>
        <v>0</v>
      </c>
      <c r="V13" s="9">
        <f>SUMIFS(tbl_data[13. Number of Participants in Group],tbl_data[5&amp;9.  Risk Area / Community],$A13,tbl_data[12. Consultation Group of],$E$3)</f>
        <v>31</v>
      </c>
      <c r="W13" s="9">
        <f>SUMIFS(tbl_data[13. Number of Participants in Group],tbl_data[5&amp;9.  Risk Area / Community],$A13,tbl_data[12. Consultation Group of],$F$3)</f>
        <v>7</v>
      </c>
      <c r="X13" s="13">
        <f>SUMIFS(tbl_data[13. Number of Participants in Group],tbl_data[5&amp;9.  Risk Area / Community],$A13)</f>
        <v>66</v>
      </c>
    </row>
    <row r="14" spans="1:26" ht="15.75" thickBot="1" x14ac:dyDescent="0.3">
      <c r="A14" s="18" t="s">
        <v>651</v>
      </c>
      <c r="B14" s="19">
        <f>COUNTIFS(tbl_data[5&amp;9.  Risk Area / Community],A14,tbl_data[12. Consultation Group of],$B$3)</f>
        <v>1</v>
      </c>
      <c r="C14" s="20">
        <f>COUNTIFS(tbl_data[5&amp;9.  Risk Area / Community],$A14,tbl_data[12. Consultation Group of],$C$3)</f>
        <v>0</v>
      </c>
      <c r="D14" s="20">
        <f>COUNTIFS(tbl_data[5&amp;9.  Risk Area / Community],$A14,tbl_data[12. Consultation Group of],$D$3)</f>
        <v>1</v>
      </c>
      <c r="E14" s="20">
        <f>COUNTIFS(tbl_data[5&amp;9.  Risk Area / Community],$A14,tbl_data[12. Consultation Group of],$E$3)</f>
        <v>3</v>
      </c>
      <c r="F14" s="20">
        <f>COUNTIFS(tbl_data[5&amp;9.  Risk Area / Community],$A14,tbl_data[12. Consultation Group of],$F$3)</f>
        <v>0</v>
      </c>
      <c r="G14" s="16">
        <f t="shared" si="0"/>
        <v>5</v>
      </c>
      <c r="H14">
        <v>5</v>
      </c>
      <c r="K14" s="18" t="s">
        <v>651</v>
      </c>
      <c r="L14" s="19">
        <f>COUNTIFS(tbl_data[5&amp;9.  Risk Area / Community],K14,tbl_data[12. Consultation Group of],$B$3)</f>
        <v>1</v>
      </c>
      <c r="M14" s="20">
        <f>COUNTIFS(tbl_data[5&amp;9.  Risk Area / Community],$A14,tbl_data[12. Consultation Group of],$C$3)</f>
        <v>0</v>
      </c>
      <c r="N14" s="20">
        <f>COUNTIFS(tbl_data[5&amp;9.  Risk Area / Community],$A14,tbl_data[12. Consultation Group of],$D$3)</f>
        <v>1</v>
      </c>
      <c r="O14" s="20">
        <f>COUNTIFS(tbl_data[5&amp;9.  Risk Area / Community],$A14,tbl_data[12. Consultation Group of],$E$3)</f>
        <v>3</v>
      </c>
      <c r="P14" s="20">
        <f>COUNTIFS(tbl_data[5&amp;9.  Risk Area / Community],$A14,tbl_data[12. Consultation Group of],$F$3)</f>
        <v>0</v>
      </c>
      <c r="Q14" s="16">
        <f t="shared" si="1"/>
        <v>5</v>
      </c>
      <c r="R14" s="18" t="s">
        <v>651</v>
      </c>
      <c r="S14" s="19">
        <f>SUMIFS(tbl_data[13. Number of Participants in Group],tbl_data[5&amp;9.  Risk Area / Community],$A14,tbl_data[12. Consultation Group of],$B$3)</f>
        <v>12</v>
      </c>
      <c r="T14" s="20">
        <f>SUMIFS(tbl_data[13. Number of Participants in Group],tbl_data[5&amp;9.  Risk Area / Community],$A14,tbl_data[12. Consultation Group of],$C$3)</f>
        <v>0</v>
      </c>
      <c r="U14" s="20">
        <f>SUMIFS(tbl_data[13. Number of Participants in Group],tbl_data[5&amp;9.  Risk Area / Community],$A14,tbl_data[12. Consultation Group of],$D$3)</f>
        <v>20</v>
      </c>
      <c r="V14" s="20">
        <f>SUMIFS(tbl_data[13. Number of Participants in Group],tbl_data[5&amp;9.  Risk Area / Community],$A14,tbl_data[12. Consultation Group of],$E$3)</f>
        <v>58</v>
      </c>
      <c r="W14" s="20">
        <f>SUMIFS(tbl_data[13. Number of Participants in Group],tbl_data[5&amp;9.  Risk Area / Community],$A14,tbl_data[12. Consultation Group of],$F$3)</f>
        <v>0</v>
      </c>
      <c r="X14" s="16">
        <f>SUMIFS(tbl_data[13. Number of Participants in Group],tbl_data[5&amp;9.  Risk Area / Community],$A14)</f>
        <v>90</v>
      </c>
    </row>
    <row r="15" spans="1:26" ht="15.75" thickTop="1" x14ac:dyDescent="0.25">
      <c r="A15" s="21" t="s">
        <v>703</v>
      </c>
      <c r="B15" s="63">
        <f t="shared" ref="B15:H15" si="2">SUM(B5:B14)</f>
        <v>15</v>
      </c>
      <c r="C15" s="64">
        <f t="shared" si="2"/>
        <v>8</v>
      </c>
      <c r="D15" s="64">
        <f t="shared" si="2"/>
        <v>8</v>
      </c>
      <c r="E15" s="64">
        <f t="shared" si="2"/>
        <v>15</v>
      </c>
      <c r="F15" s="64">
        <f t="shared" si="2"/>
        <v>5</v>
      </c>
      <c r="G15" s="64">
        <f t="shared" si="2"/>
        <v>51</v>
      </c>
      <c r="H15" s="69">
        <f t="shared" si="2"/>
        <v>51</v>
      </c>
      <c r="K15" s="21" t="s">
        <v>703</v>
      </c>
      <c r="L15" s="63">
        <f t="shared" ref="L15:Q15" si="3">SUM(L5:L14)</f>
        <v>15</v>
      </c>
      <c r="M15" s="64">
        <f t="shared" si="3"/>
        <v>8</v>
      </c>
      <c r="N15" s="64">
        <f t="shared" si="3"/>
        <v>8</v>
      </c>
      <c r="O15" s="64">
        <f t="shared" si="3"/>
        <v>15</v>
      </c>
      <c r="P15" s="64">
        <f t="shared" si="3"/>
        <v>5</v>
      </c>
      <c r="Q15" s="64">
        <f t="shared" si="3"/>
        <v>51</v>
      </c>
      <c r="R15" s="21"/>
      <c r="S15" s="63">
        <f>SUM(S5:S14)</f>
        <v>292</v>
      </c>
      <c r="T15" s="64">
        <f t="shared" ref="T15:X15" si="4">SUM(T5:T14)</f>
        <v>151</v>
      </c>
      <c r="U15" s="64">
        <f t="shared" si="4"/>
        <v>146</v>
      </c>
      <c r="V15" s="64">
        <f t="shared" si="4"/>
        <v>305</v>
      </c>
      <c r="W15" s="64">
        <f t="shared" si="4"/>
        <v>57</v>
      </c>
      <c r="X15" s="64">
        <f t="shared" si="4"/>
        <v>951</v>
      </c>
      <c r="Z15" s="147"/>
    </row>
    <row r="17" spans="1:28" x14ac:dyDescent="0.25">
      <c r="A17" s="46" t="s">
        <v>704</v>
      </c>
      <c r="B17" s="46"/>
      <c r="C17" s="46"/>
      <c r="D17" s="46"/>
      <c r="E17" s="46"/>
      <c r="F17" s="46"/>
      <c r="G17" s="46">
        <f>COUNTBLANK(tbl_data[12. Consultation Group of])</f>
        <v>0</v>
      </c>
    </row>
    <row r="18" spans="1:28" x14ac:dyDescent="0.25">
      <c r="A18" s="46" t="e">
        <v>#NAME?</v>
      </c>
      <c r="B18" s="46">
        <f>COUNTIFS(tbl_data[5&amp;9.  Risk Area / Community],$A18,tbl_data[12. Consultation Group of],$B$3)</f>
        <v>0</v>
      </c>
      <c r="C18" s="46">
        <f>COUNTIFS(tbl_data[5&amp;9.  Risk Area / Community],$A18,tbl_data[12. Consultation Group of],$C$3)</f>
        <v>0</v>
      </c>
      <c r="D18" s="46">
        <f>COUNTIFS(tbl_data[5&amp;9.  Risk Area / Community],$A18,tbl_data[12. Consultation Group of],$D$3)</f>
        <v>0</v>
      </c>
      <c r="E18" s="46">
        <f>COUNTIFS(tbl_data[5&amp;9.  Risk Area / Community],$A18,tbl_data[12. Consultation Group of],$E$3)</f>
        <v>0</v>
      </c>
      <c r="F18" s="46">
        <f>COUNTIFS(tbl_data[5&amp;9.  Risk Area / Community],$A18,tbl_data[12. Consultation Group of],$F$3)</f>
        <v>0</v>
      </c>
      <c r="G18" s="46">
        <f>SUM(B18:F18)</f>
        <v>0</v>
      </c>
    </row>
    <row r="19" spans="1:28" x14ac:dyDescent="0.25">
      <c r="A19" t="s">
        <v>705</v>
      </c>
      <c r="G19" s="47">
        <f>SUM(G17:G18)</f>
        <v>0</v>
      </c>
    </row>
    <row r="20" spans="1:28" x14ac:dyDescent="0.25">
      <c r="A20" s="21" t="s">
        <v>706</v>
      </c>
      <c r="B20" s="21"/>
      <c r="C20" s="21"/>
      <c r="D20" s="21"/>
      <c r="E20" s="21"/>
      <c r="F20" s="21"/>
      <c r="G20" s="21">
        <f>G19+G15</f>
        <v>51</v>
      </c>
    </row>
    <row r="24" spans="1:28" ht="15.75" thickBot="1" x14ac:dyDescent="0.3"/>
    <row r="25" spans="1:28" ht="39" thickBot="1" x14ac:dyDescent="0.3">
      <c r="I25" s="160" t="s">
        <v>707</v>
      </c>
      <c r="J25" s="160" t="s">
        <v>708</v>
      </c>
      <c r="K25" s="162" t="s">
        <v>709</v>
      </c>
      <c r="L25" s="163"/>
      <c r="M25" s="160" t="s">
        <v>710</v>
      </c>
      <c r="N25" s="160" t="s">
        <v>711</v>
      </c>
      <c r="O25" s="160" t="s">
        <v>712</v>
      </c>
      <c r="P25" s="160" t="s">
        <v>713</v>
      </c>
      <c r="R25" s="54" t="s">
        <v>714</v>
      </c>
      <c r="S25" s="55" t="s">
        <v>708</v>
      </c>
      <c r="T25" s="55" t="s">
        <v>715</v>
      </c>
      <c r="U25" s="55" t="s">
        <v>154</v>
      </c>
      <c r="V25" s="55" t="s">
        <v>273</v>
      </c>
      <c r="W25" s="55" t="s">
        <v>716</v>
      </c>
      <c r="X25" s="56" t="s">
        <v>278</v>
      </c>
      <c r="Y25" s="57" t="s">
        <v>717</v>
      </c>
      <c r="Z25" s="57" t="s">
        <v>718</v>
      </c>
    </row>
    <row r="26" spans="1:28" ht="26.25" thickBot="1" x14ac:dyDescent="0.3">
      <c r="I26" s="161"/>
      <c r="J26" s="161"/>
      <c r="K26" s="50" t="s">
        <v>297</v>
      </c>
      <c r="L26" s="50" t="s">
        <v>151</v>
      </c>
      <c r="M26" s="161"/>
      <c r="N26" s="161"/>
      <c r="O26" s="161"/>
      <c r="P26" s="161"/>
      <c r="R26" s="58">
        <v>3</v>
      </c>
      <c r="S26" s="49" t="s">
        <v>719</v>
      </c>
      <c r="T26" s="59"/>
      <c r="U26" s="60" t="s">
        <v>720</v>
      </c>
      <c r="V26" s="59"/>
      <c r="W26" s="59"/>
      <c r="X26" s="59"/>
      <c r="Y26" s="61"/>
      <c r="Z26" s="61">
        <v>5</v>
      </c>
    </row>
    <row r="27" spans="1:28" ht="30.75" thickBot="1" x14ac:dyDescent="0.3">
      <c r="I27" s="51">
        <v>1</v>
      </c>
      <c r="J27" s="65" t="s">
        <v>721</v>
      </c>
      <c r="K27" s="65" t="s">
        <v>722</v>
      </c>
      <c r="L27" s="52"/>
      <c r="M27" s="52">
        <v>1</v>
      </c>
      <c r="N27" s="52" t="s">
        <v>723</v>
      </c>
      <c r="O27" s="52" t="s">
        <v>724</v>
      </c>
      <c r="P27" s="52" t="s">
        <v>725</v>
      </c>
      <c r="Q27" s="4"/>
      <c r="R27" s="58">
        <v>4</v>
      </c>
      <c r="S27" s="49" t="s">
        <v>726</v>
      </c>
      <c r="T27" s="60">
        <v>20</v>
      </c>
      <c r="U27" s="60">
        <v>12</v>
      </c>
      <c r="V27" s="60" t="s">
        <v>727</v>
      </c>
      <c r="W27" s="59"/>
      <c r="X27" s="59"/>
      <c r="Y27" s="61"/>
      <c r="Z27" s="61">
        <v>5</v>
      </c>
      <c r="AA27" s="4"/>
      <c r="AB27" s="4"/>
    </row>
    <row r="28" spans="1:28" ht="30.75" thickBot="1" x14ac:dyDescent="0.3">
      <c r="I28" s="51">
        <v>2</v>
      </c>
      <c r="J28" s="66" t="s">
        <v>728</v>
      </c>
      <c r="K28" s="66" t="s">
        <v>729</v>
      </c>
      <c r="L28" s="52"/>
      <c r="M28" s="52">
        <v>1</v>
      </c>
      <c r="N28" s="52" t="s">
        <v>730</v>
      </c>
      <c r="O28" s="52" t="s">
        <v>731</v>
      </c>
      <c r="P28" s="52" t="s">
        <v>725</v>
      </c>
      <c r="Q28" s="4"/>
      <c r="R28" s="58">
        <v>6</v>
      </c>
      <c r="S28" s="49" t="s">
        <v>732</v>
      </c>
      <c r="T28" s="60">
        <v>22</v>
      </c>
      <c r="U28" s="60">
        <v>15</v>
      </c>
      <c r="V28" s="60" t="s">
        <v>733</v>
      </c>
      <c r="W28" s="60">
        <v>10</v>
      </c>
      <c r="X28" s="59"/>
      <c r="Y28" s="61"/>
      <c r="Z28" s="61">
        <v>5</v>
      </c>
      <c r="AA28" s="4"/>
      <c r="AB28" s="4"/>
    </row>
    <row r="29" spans="1:28" ht="30.75" thickBot="1" x14ac:dyDescent="0.3">
      <c r="I29" s="51">
        <v>3</v>
      </c>
      <c r="J29" s="53" t="s">
        <v>734</v>
      </c>
      <c r="K29" s="53" t="s">
        <v>735</v>
      </c>
      <c r="L29" s="52"/>
      <c r="M29" s="52">
        <v>1</v>
      </c>
      <c r="N29" s="52" t="s">
        <v>736</v>
      </c>
      <c r="O29" s="52" t="s">
        <v>737</v>
      </c>
      <c r="P29" s="52" t="s">
        <v>725</v>
      </c>
      <c r="R29" s="58">
        <v>7</v>
      </c>
      <c r="S29" s="49" t="s">
        <v>738</v>
      </c>
      <c r="T29" s="59"/>
      <c r="U29" s="60">
        <v>15</v>
      </c>
      <c r="V29" s="60" t="s">
        <v>739</v>
      </c>
      <c r="W29" s="60">
        <v>13</v>
      </c>
      <c r="X29" s="60">
        <v>7</v>
      </c>
      <c r="Y29" s="62"/>
      <c r="Z29" s="62">
        <v>5</v>
      </c>
    </row>
    <row r="30" spans="1:28" ht="30.75" thickBot="1" x14ac:dyDescent="0.3">
      <c r="I30" s="51">
        <v>4</v>
      </c>
      <c r="J30" s="53" t="s">
        <v>740</v>
      </c>
      <c r="K30" s="52"/>
      <c r="L30" s="53" t="s">
        <v>741</v>
      </c>
      <c r="M30" s="52">
        <v>1</v>
      </c>
      <c r="N30" s="52" t="s">
        <v>736</v>
      </c>
      <c r="O30" s="52" t="s">
        <v>196</v>
      </c>
      <c r="P30" s="52" t="s">
        <v>742</v>
      </c>
      <c r="R30" s="58">
        <v>8</v>
      </c>
      <c r="S30" s="49" t="s">
        <v>743</v>
      </c>
      <c r="T30" s="60">
        <v>15</v>
      </c>
      <c r="U30" s="60">
        <v>26</v>
      </c>
      <c r="V30" s="60">
        <v>20</v>
      </c>
      <c r="W30" s="60" t="s">
        <v>744</v>
      </c>
      <c r="X30" s="59"/>
      <c r="Y30" s="61"/>
      <c r="Z30" s="61">
        <v>5</v>
      </c>
    </row>
    <row r="31" spans="1:28" ht="30.75" thickBot="1" x14ac:dyDescent="0.3">
      <c r="I31" s="51">
        <v>5</v>
      </c>
      <c r="J31" s="52" t="s">
        <v>745</v>
      </c>
      <c r="K31" s="52" t="s">
        <v>746</v>
      </c>
      <c r="L31" s="52"/>
      <c r="M31" s="52" t="s">
        <v>747</v>
      </c>
      <c r="N31" s="52" t="s">
        <v>730</v>
      </c>
      <c r="O31" s="52" t="s">
        <v>731</v>
      </c>
      <c r="P31" s="52" t="s">
        <v>725</v>
      </c>
      <c r="R31" s="58">
        <v>9</v>
      </c>
      <c r="S31" s="49" t="s">
        <v>748</v>
      </c>
      <c r="T31" s="60">
        <v>11</v>
      </c>
      <c r="U31" s="60" t="s">
        <v>749</v>
      </c>
      <c r="V31" s="60">
        <v>14</v>
      </c>
      <c r="W31" s="60">
        <v>10</v>
      </c>
      <c r="X31" s="60">
        <v>6</v>
      </c>
      <c r="Y31" s="62"/>
      <c r="Z31" s="62">
        <v>6</v>
      </c>
    </row>
    <row r="32" spans="1:28" ht="30.75" thickBot="1" x14ac:dyDescent="0.3">
      <c r="I32" s="51">
        <v>6</v>
      </c>
      <c r="J32" s="53" t="s">
        <v>732</v>
      </c>
      <c r="K32" s="52"/>
      <c r="L32" s="53" t="s">
        <v>750</v>
      </c>
      <c r="M32" s="52" t="s">
        <v>747</v>
      </c>
      <c r="N32" s="52" t="s">
        <v>736</v>
      </c>
      <c r="O32" s="52" t="s">
        <v>196</v>
      </c>
      <c r="P32" s="52" t="s">
        <v>751</v>
      </c>
      <c r="R32" s="58">
        <v>10</v>
      </c>
      <c r="S32" s="49" t="s">
        <v>752</v>
      </c>
      <c r="T32" s="60">
        <v>24</v>
      </c>
      <c r="U32" s="60">
        <v>24</v>
      </c>
      <c r="V32" s="60" t="s">
        <v>753</v>
      </c>
      <c r="W32" s="59"/>
      <c r="X32" s="60">
        <v>24</v>
      </c>
      <c r="Y32" s="62"/>
      <c r="Z32" s="62">
        <v>5</v>
      </c>
    </row>
    <row r="33" spans="9:27" ht="30.75" thickBot="1" x14ac:dyDescent="0.3">
      <c r="I33" s="51">
        <v>7</v>
      </c>
      <c r="J33" s="53" t="s">
        <v>738</v>
      </c>
      <c r="K33" s="52"/>
      <c r="L33" s="53" t="s">
        <v>754</v>
      </c>
      <c r="M33" s="52" t="s">
        <v>747</v>
      </c>
      <c r="N33" s="52" t="s">
        <v>736</v>
      </c>
      <c r="O33" s="52" t="s">
        <v>731</v>
      </c>
      <c r="P33" s="52" t="s">
        <v>742</v>
      </c>
      <c r="R33" s="58">
        <v>11</v>
      </c>
      <c r="S33" s="49" t="s">
        <v>755</v>
      </c>
      <c r="T33" s="60">
        <v>16</v>
      </c>
      <c r="U33" s="60">
        <v>35</v>
      </c>
      <c r="V33" s="60">
        <v>35</v>
      </c>
      <c r="W33" s="60">
        <v>15</v>
      </c>
      <c r="X33" s="60">
        <v>6</v>
      </c>
      <c r="Y33" s="62"/>
      <c r="Z33" s="62">
        <v>5</v>
      </c>
    </row>
    <row r="34" spans="9:27" ht="30.75" thickBot="1" x14ac:dyDescent="0.3">
      <c r="I34" s="51">
        <v>8</v>
      </c>
      <c r="J34" s="53" t="s">
        <v>756</v>
      </c>
      <c r="K34" s="52"/>
      <c r="L34" s="53" t="s">
        <v>757</v>
      </c>
      <c r="M34" s="52" t="s">
        <v>747</v>
      </c>
      <c r="N34" s="52" t="s">
        <v>736</v>
      </c>
      <c r="O34" s="52" t="s">
        <v>731</v>
      </c>
      <c r="P34" s="52" t="s">
        <v>742</v>
      </c>
      <c r="R34" s="58">
        <v>12</v>
      </c>
      <c r="S34" s="49" t="s">
        <v>758</v>
      </c>
      <c r="T34" s="60">
        <v>16</v>
      </c>
      <c r="U34" s="60">
        <v>25</v>
      </c>
      <c r="V34" s="60" t="s">
        <v>759</v>
      </c>
      <c r="W34" s="60">
        <v>30</v>
      </c>
      <c r="X34" s="59"/>
      <c r="Y34" s="61"/>
      <c r="Z34" s="61">
        <v>5</v>
      </c>
    </row>
    <row r="35" spans="9:27" ht="30.75" thickBot="1" x14ac:dyDescent="0.3">
      <c r="I35" s="51">
        <v>9</v>
      </c>
      <c r="J35" s="53" t="s">
        <v>760</v>
      </c>
      <c r="K35" s="52"/>
      <c r="L35" s="53" t="s">
        <v>761</v>
      </c>
      <c r="M35" s="52" t="s">
        <v>762</v>
      </c>
      <c r="N35" s="52" t="s">
        <v>736</v>
      </c>
      <c r="O35" s="52" t="s">
        <v>763</v>
      </c>
      <c r="P35" s="52" t="s">
        <v>751</v>
      </c>
      <c r="R35" s="58">
        <v>13</v>
      </c>
      <c r="S35" s="49" t="s">
        <v>764</v>
      </c>
      <c r="T35" s="60">
        <v>20</v>
      </c>
      <c r="U35" s="60">
        <v>10</v>
      </c>
      <c r="V35" s="60">
        <v>16</v>
      </c>
      <c r="W35" s="60">
        <v>29</v>
      </c>
      <c r="X35" s="60">
        <v>14</v>
      </c>
      <c r="Y35" s="62"/>
      <c r="Z35" s="62">
        <v>5</v>
      </c>
    </row>
    <row r="36" spans="9:27" ht="30.75" thickBot="1" x14ac:dyDescent="0.3">
      <c r="I36" s="51">
        <v>10</v>
      </c>
      <c r="J36" s="53" t="s">
        <v>752</v>
      </c>
      <c r="K36" s="52"/>
      <c r="L36" s="53" t="s">
        <v>765</v>
      </c>
      <c r="M36" s="52" t="s">
        <v>762</v>
      </c>
      <c r="N36" s="52" t="s">
        <v>736</v>
      </c>
      <c r="O36" s="52" t="s">
        <v>766</v>
      </c>
      <c r="P36" s="52" t="s">
        <v>742</v>
      </c>
      <c r="R36" s="158" t="s">
        <v>767</v>
      </c>
      <c r="S36" s="159"/>
      <c r="T36" s="61">
        <v>8</v>
      </c>
      <c r="U36" s="61">
        <v>19</v>
      </c>
      <c r="V36" s="61">
        <v>17</v>
      </c>
      <c r="W36" s="61">
        <v>11</v>
      </c>
      <c r="X36" s="61">
        <v>7</v>
      </c>
      <c r="Y36" s="61"/>
      <c r="Z36" s="61">
        <v>65</v>
      </c>
      <c r="AA36">
        <f>SUM(T36:X36)</f>
        <v>62</v>
      </c>
    </row>
    <row r="37" spans="9:27" ht="30.75" thickBot="1" x14ac:dyDescent="0.3">
      <c r="I37" s="51">
        <v>11</v>
      </c>
      <c r="J37" s="53" t="s">
        <v>768</v>
      </c>
      <c r="K37" s="53" t="s">
        <v>769</v>
      </c>
      <c r="L37" s="52"/>
      <c r="M37" s="52" t="s">
        <v>762</v>
      </c>
      <c r="N37" s="52" t="s">
        <v>736</v>
      </c>
      <c r="O37" s="52" t="s">
        <v>731</v>
      </c>
      <c r="P37" s="52" t="s">
        <v>725</v>
      </c>
      <c r="R37" s="158" t="s">
        <v>770</v>
      </c>
      <c r="S37" s="159"/>
      <c r="T37" s="61"/>
      <c r="U37" s="61"/>
      <c r="V37" s="61"/>
      <c r="W37" s="61"/>
      <c r="X37" s="61"/>
      <c r="Y37" s="61"/>
      <c r="Z37" s="61"/>
    </row>
    <row r="38" spans="9:27" ht="30.75" thickBot="1" x14ac:dyDescent="0.3">
      <c r="I38" s="51">
        <v>12</v>
      </c>
      <c r="J38" s="53" t="s">
        <v>771</v>
      </c>
      <c r="K38" s="52"/>
      <c r="L38" s="53" t="s">
        <v>772</v>
      </c>
      <c r="M38" s="52" t="s">
        <v>773</v>
      </c>
      <c r="N38" s="52" t="s">
        <v>736</v>
      </c>
      <c r="O38" s="52" t="s">
        <v>196</v>
      </c>
      <c r="P38" s="52" t="s">
        <v>742</v>
      </c>
      <c r="Z38">
        <f>SUM(Z26:Z35)</f>
        <v>51</v>
      </c>
    </row>
    <row r="39" spans="9:27" ht="30.75" thickBot="1" x14ac:dyDescent="0.3">
      <c r="I39" s="51">
        <v>13</v>
      </c>
      <c r="J39" s="53" t="s">
        <v>764</v>
      </c>
      <c r="K39" s="53" t="s">
        <v>774</v>
      </c>
      <c r="L39" s="52"/>
      <c r="M39" s="52" t="s">
        <v>773</v>
      </c>
      <c r="N39" s="52" t="s">
        <v>736</v>
      </c>
      <c r="O39" s="52" t="s">
        <v>731</v>
      </c>
      <c r="P39" s="52" t="s">
        <v>725</v>
      </c>
    </row>
    <row r="40" spans="9:27" ht="30.75" thickBot="1" x14ac:dyDescent="0.3">
      <c r="I40" s="51">
        <v>14</v>
      </c>
      <c r="J40" s="66" t="s">
        <v>775</v>
      </c>
      <c r="K40" s="66" t="s">
        <v>776</v>
      </c>
      <c r="L40" s="52"/>
      <c r="M40" s="52" t="s">
        <v>773</v>
      </c>
      <c r="N40" s="52" t="s">
        <v>730</v>
      </c>
      <c r="O40" s="52" t="s">
        <v>731</v>
      </c>
      <c r="P40" s="52" t="s">
        <v>725</v>
      </c>
    </row>
    <row r="41" spans="9:27" ht="30.75" thickBot="1" x14ac:dyDescent="0.3">
      <c r="I41" s="51">
        <v>15</v>
      </c>
      <c r="J41" s="52" t="s">
        <v>777</v>
      </c>
      <c r="K41" s="52"/>
      <c r="L41" s="52" t="s">
        <v>778</v>
      </c>
      <c r="M41" s="52" t="s">
        <v>773</v>
      </c>
      <c r="N41" s="52" t="s">
        <v>730</v>
      </c>
      <c r="O41" s="52" t="s">
        <v>731</v>
      </c>
      <c r="P41" s="52" t="s">
        <v>725</v>
      </c>
    </row>
  </sheetData>
  <mergeCells count="15">
    <mergeCell ref="B1:G1"/>
    <mergeCell ref="B2:G2"/>
    <mergeCell ref="I25:I26"/>
    <mergeCell ref="J25:J26"/>
    <mergeCell ref="K25:L25"/>
    <mergeCell ref="L1:Q1"/>
    <mergeCell ref="L2:Q2"/>
    <mergeCell ref="S1:X1"/>
    <mergeCell ref="S2:X2"/>
    <mergeCell ref="R37:S37"/>
    <mergeCell ref="M25:M26"/>
    <mergeCell ref="N25:N26"/>
    <mergeCell ref="O25:O26"/>
    <mergeCell ref="P25:P26"/>
    <mergeCell ref="R36:S36"/>
  </mergeCells>
  <conditionalFormatting sqref="I7">
    <cfRule type="duplicateValues" dxfId="7" priority="4"/>
  </conditionalFormatting>
  <conditionalFormatting sqref="I8">
    <cfRule type="duplicateValues" dxfId="6" priority="3"/>
  </conditionalFormatting>
  <conditionalFormatting sqref="B5:F14">
    <cfRule type="colorScale" priority="38">
      <colorScale>
        <cfvo type="min"/>
        <cfvo type="max"/>
        <color rgb="FFFCFCFF"/>
        <color rgb="FFF8696B"/>
      </colorScale>
    </cfRule>
  </conditionalFormatting>
  <conditionalFormatting sqref="L5:P14">
    <cfRule type="colorScale" priority="40">
      <colorScale>
        <cfvo type="min"/>
        <cfvo type="max"/>
        <color rgb="FFFCFCFF"/>
        <color rgb="FFF8696B"/>
      </colorScale>
    </cfRule>
  </conditionalFormatting>
  <conditionalFormatting sqref="S5:W14">
    <cfRule type="colorScale" priority="1">
      <colorScale>
        <cfvo type="min"/>
        <cfvo type="max"/>
        <color rgb="FFFCFCFF"/>
        <color rgb="FFF8696B"/>
      </colorScale>
    </cfRule>
  </conditionalFormatting>
  <pageMargins left="0.7" right="0.7" top="0.75" bottom="0.75" header="0.3" footer="0.3"/>
  <pageSetup fitToHeight="0"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Y164"/>
  <sheetViews>
    <sheetView tabSelected="1" topLeftCell="A54" zoomScale="70" zoomScaleNormal="70" workbookViewId="0">
      <pane xSplit="1" topLeftCell="B1" activePane="topRight" state="frozen"/>
      <selection activeCell="A8" sqref="A8"/>
      <selection pane="topRight" activeCell="S66" sqref="S66"/>
    </sheetView>
  </sheetViews>
  <sheetFormatPr defaultRowHeight="15" x14ac:dyDescent="0.25"/>
  <cols>
    <col min="1" max="1" width="36.140625" bestFit="1" customWidth="1"/>
    <col min="4" max="4" width="10.85546875" customWidth="1"/>
    <col min="6" max="6" width="17" customWidth="1"/>
    <col min="7" max="7" width="13.85546875" customWidth="1"/>
    <col min="8" max="8" width="13.85546875" bestFit="1" customWidth="1"/>
    <col min="10" max="10" width="12" customWidth="1"/>
    <col min="11" max="11" width="15.140625" customWidth="1"/>
    <col min="12" max="13" width="14.7109375" customWidth="1"/>
    <col min="15" max="15" width="14" customWidth="1"/>
    <col min="16" max="16" width="9.7109375" customWidth="1"/>
    <col min="17" max="17" width="6.140625" bestFit="1" customWidth="1"/>
    <col min="18" max="19" width="14" customWidth="1"/>
    <col min="21" max="21" width="15" bestFit="1" customWidth="1"/>
    <col min="24" max="24" width="14.42578125" bestFit="1" customWidth="1"/>
    <col min="28" max="28" width="15.42578125" customWidth="1"/>
    <col min="29" max="29" width="15.28515625" customWidth="1"/>
    <col min="30" max="30" width="15.85546875" customWidth="1"/>
    <col min="31" max="31" width="17.5703125" customWidth="1"/>
    <col min="32" max="32" width="15.28515625" customWidth="1"/>
    <col min="33" max="33" width="18.7109375" customWidth="1"/>
    <col min="35" max="35" width="33.140625" bestFit="1" customWidth="1"/>
    <col min="36" max="36" width="36.28515625" customWidth="1"/>
    <col min="37" max="37" width="9.140625" customWidth="1"/>
    <col min="38" max="38" width="9.7109375" bestFit="1" customWidth="1"/>
    <col min="39" max="39" width="13" bestFit="1" customWidth="1"/>
    <col min="40" max="40" width="10.7109375" bestFit="1" customWidth="1"/>
    <col min="41" max="41" width="9.28515625" bestFit="1" customWidth="1"/>
    <col min="42" max="42" width="30.5703125" bestFit="1" customWidth="1"/>
    <col min="43" max="44" width="26.85546875" bestFit="1" customWidth="1"/>
    <col min="45" max="46" width="25.28515625" bestFit="1" customWidth="1"/>
    <col min="47" max="47" width="24.42578125" bestFit="1" customWidth="1"/>
    <col min="48" max="48" width="28.7109375" bestFit="1" customWidth="1"/>
    <col min="49" max="49" width="9.28515625" bestFit="1" customWidth="1"/>
    <col min="50" max="50" width="11.5703125" bestFit="1" customWidth="1"/>
    <col min="57" max="57" width="14.5703125" bestFit="1" customWidth="1"/>
  </cols>
  <sheetData>
    <row r="1" spans="1:51" ht="15.75" thickBot="1" x14ac:dyDescent="0.3">
      <c r="B1" s="154" t="s">
        <v>779</v>
      </c>
      <c r="C1" s="154"/>
      <c r="D1" s="154"/>
      <c r="E1" s="154"/>
      <c r="F1" s="154"/>
      <c r="G1" s="154"/>
      <c r="H1" s="154"/>
      <c r="I1" s="154"/>
      <c r="J1" s="154"/>
      <c r="K1" s="154"/>
      <c r="L1" s="154"/>
      <c r="M1" s="154"/>
      <c r="N1" s="154"/>
      <c r="O1" s="154"/>
      <c r="P1" s="154"/>
      <c r="Q1" s="154"/>
      <c r="R1" s="154"/>
      <c r="S1" s="154"/>
      <c r="T1" s="154" t="s">
        <v>780</v>
      </c>
      <c r="U1" s="154"/>
      <c r="V1" s="154"/>
      <c r="W1" s="154"/>
      <c r="X1" s="154"/>
      <c r="Y1" s="154"/>
      <c r="Z1" s="29"/>
      <c r="AB1" s="154" t="s">
        <v>781</v>
      </c>
      <c r="AC1" s="154"/>
      <c r="AD1" s="154"/>
      <c r="AE1" s="154"/>
      <c r="AF1" s="154"/>
      <c r="AG1" s="154"/>
      <c r="AK1" s="154" t="s">
        <v>880</v>
      </c>
      <c r="AL1" s="154"/>
      <c r="AM1" s="154"/>
      <c r="AN1" s="154"/>
      <c r="AO1" s="154"/>
      <c r="AP1" s="154"/>
    </row>
    <row r="2" spans="1:51" ht="16.5" thickTop="1" thickBot="1" x14ac:dyDescent="0.3">
      <c r="A2" s="3"/>
      <c r="B2" s="155" t="s">
        <v>782</v>
      </c>
      <c r="C2" s="156"/>
      <c r="D2" s="156"/>
      <c r="E2" s="156"/>
      <c r="F2" s="156"/>
      <c r="G2" s="157"/>
      <c r="H2" s="155" t="s">
        <v>783</v>
      </c>
      <c r="I2" s="156"/>
      <c r="J2" s="156"/>
      <c r="K2" s="156"/>
      <c r="L2" s="156"/>
      <c r="M2" s="157"/>
      <c r="N2" s="164" t="s">
        <v>784</v>
      </c>
      <c r="O2" s="165"/>
      <c r="P2" s="165"/>
      <c r="Q2" s="165"/>
      <c r="R2" s="165"/>
      <c r="S2" s="166"/>
      <c r="T2" s="164" t="s">
        <v>785</v>
      </c>
      <c r="U2" s="165"/>
      <c r="V2" s="165"/>
      <c r="W2" s="165"/>
      <c r="X2" s="165"/>
      <c r="Y2" s="131"/>
      <c r="Z2" s="30"/>
      <c r="AB2" s="164" t="s">
        <v>785</v>
      </c>
      <c r="AC2" s="165"/>
      <c r="AD2" s="165"/>
      <c r="AE2" s="165"/>
      <c r="AF2" s="165"/>
      <c r="AG2" s="131"/>
    </row>
    <row r="3" spans="1:51" s="4" customFormat="1" ht="48.75" customHeight="1" thickBot="1" x14ac:dyDescent="0.3">
      <c r="A3" s="17" t="s">
        <v>786</v>
      </c>
      <c r="B3" s="6" t="s">
        <v>154</v>
      </c>
      <c r="C3" s="5" t="s">
        <v>193</v>
      </c>
      <c r="D3" s="5" t="s">
        <v>251</v>
      </c>
      <c r="E3" s="5" t="s">
        <v>273</v>
      </c>
      <c r="F3" s="5" t="s">
        <v>330</v>
      </c>
      <c r="G3" s="7" t="s">
        <v>700</v>
      </c>
      <c r="H3" s="6" t="s">
        <v>154</v>
      </c>
      <c r="I3" s="5" t="s">
        <v>193</v>
      </c>
      <c r="J3" s="5" t="s">
        <v>251</v>
      </c>
      <c r="K3" s="5" t="s">
        <v>273</v>
      </c>
      <c r="L3" s="5" t="s">
        <v>330</v>
      </c>
      <c r="M3" s="7" t="s">
        <v>700</v>
      </c>
      <c r="N3" s="6" t="s">
        <v>154</v>
      </c>
      <c r="O3" s="5" t="s">
        <v>193</v>
      </c>
      <c r="P3" s="5" t="s">
        <v>251</v>
      </c>
      <c r="Q3" s="5" t="s">
        <v>273</v>
      </c>
      <c r="R3" s="5" t="s">
        <v>330</v>
      </c>
      <c r="S3" s="7" t="s">
        <v>700</v>
      </c>
      <c r="T3" s="6" t="s">
        <v>154</v>
      </c>
      <c r="U3" s="5" t="s">
        <v>193</v>
      </c>
      <c r="V3" s="5" t="s">
        <v>251</v>
      </c>
      <c r="W3" s="5" t="s">
        <v>273</v>
      </c>
      <c r="X3" s="5" t="s">
        <v>330</v>
      </c>
      <c r="Y3" s="7" t="s">
        <v>700</v>
      </c>
      <c r="Z3" s="31" t="s">
        <v>787</v>
      </c>
      <c r="AB3" s="6" t="s">
        <v>154</v>
      </c>
      <c r="AC3" s="5" t="s">
        <v>193</v>
      </c>
      <c r="AD3" s="5" t="s">
        <v>251</v>
      </c>
      <c r="AE3" s="5" t="s">
        <v>273</v>
      </c>
      <c r="AF3" s="5" t="s">
        <v>330</v>
      </c>
      <c r="AG3" s="37" t="s">
        <v>700</v>
      </c>
      <c r="AH3" s="38" t="s">
        <v>787</v>
      </c>
      <c r="AK3" s="6" t="s">
        <v>154</v>
      </c>
      <c r="AL3" s="5" t="s">
        <v>193</v>
      </c>
      <c r="AM3" s="5" t="s">
        <v>251</v>
      </c>
      <c r="AN3" s="5" t="s">
        <v>273</v>
      </c>
      <c r="AO3" s="5" t="s">
        <v>330</v>
      </c>
      <c r="AP3" s="37" t="s">
        <v>700</v>
      </c>
      <c r="AQ3" s="38" t="s">
        <v>787</v>
      </c>
      <c r="AR3"/>
      <c r="AS3" s="6" t="s">
        <v>154</v>
      </c>
      <c r="AT3" s="5" t="s">
        <v>193</v>
      </c>
      <c r="AU3" s="5" t="s">
        <v>251</v>
      </c>
      <c r="AV3" s="5" t="s">
        <v>273</v>
      </c>
      <c r="AW3" s="5" t="s">
        <v>330</v>
      </c>
      <c r="AX3" s="5" t="s">
        <v>892</v>
      </c>
      <c r="AY3"/>
    </row>
    <row r="4" spans="1:51" s="4" customFormat="1" ht="48.75" customHeight="1" thickBot="1" x14ac:dyDescent="0.3">
      <c r="A4" s="17" t="s">
        <v>788</v>
      </c>
      <c r="B4" s="33"/>
      <c r="C4" s="34"/>
      <c r="D4" s="34"/>
      <c r="E4" s="34"/>
      <c r="F4" s="34"/>
      <c r="G4" s="35"/>
      <c r="H4" s="33"/>
      <c r="I4" s="34"/>
      <c r="J4" s="34"/>
      <c r="K4" s="34"/>
      <c r="L4" s="34"/>
      <c r="M4" s="35"/>
      <c r="N4" s="33"/>
      <c r="O4" s="34"/>
      <c r="P4" s="34"/>
      <c r="Q4" s="34"/>
      <c r="R4" s="34"/>
      <c r="S4" s="35"/>
      <c r="T4" s="33"/>
      <c r="U4" s="34"/>
      <c r="V4" s="34"/>
      <c r="W4" s="34"/>
      <c r="X4" s="34"/>
      <c r="Y4" s="35"/>
      <c r="Z4" s="36"/>
      <c r="AB4" s="33"/>
      <c r="AC4" s="34"/>
      <c r="AD4" s="34"/>
      <c r="AE4" s="34"/>
      <c r="AF4" s="34"/>
      <c r="AG4" s="34"/>
      <c r="AH4" s="36"/>
    </row>
    <row r="5" spans="1:51" x14ac:dyDescent="0.25">
      <c r="A5" s="18" t="s">
        <v>179</v>
      </c>
      <c r="B5" s="8">
        <f>COUNTIFS(tbl_data[T1],A5,tbl_data[12. Consultation Group of],$B$3)</f>
        <v>0</v>
      </c>
      <c r="C5" s="9">
        <f>COUNTIFS(tbl_data[T1],$A5,tbl_data[12. Consultation Group of],$C$3)</f>
        <v>0</v>
      </c>
      <c r="D5" s="9">
        <f>COUNTIFS(tbl_data[T1],$A5,tbl_data[12. Consultation Group of],$D$3)</f>
        <v>0</v>
      </c>
      <c r="E5" s="9">
        <f>COUNTIFS(tbl_data[T1],$A5,tbl_data[12. Consultation Group of],$E$3)</f>
        <v>0</v>
      </c>
      <c r="F5" s="9">
        <f>COUNTIFS(tbl_data[T1],$A5,tbl_data[12. Consultation Group of],$F$3)</f>
        <v>0</v>
      </c>
      <c r="G5" s="10">
        <f>SUM(B5:F5)</f>
        <v>0</v>
      </c>
      <c r="H5" s="8">
        <f>COUNTIFS(tbl_data[T2],A5,tbl_data[12. Consultation Group of],$H$3)</f>
        <v>1</v>
      </c>
      <c r="I5" s="9">
        <f>COUNTIFS(tbl_data[T2],$A5,tbl_data[12. Consultation Group of],$I$3)</f>
        <v>2</v>
      </c>
      <c r="J5" s="9">
        <f>COUNTIFS(tbl_data[T2],$A5,tbl_data[12. Consultation Group of],$J$3)</f>
        <v>0</v>
      </c>
      <c r="K5" s="9">
        <f>COUNTIFS(tbl_data[T2],$A5,tbl_data[12. Consultation Group of],$K$3)</f>
        <v>2</v>
      </c>
      <c r="L5" s="9">
        <f>COUNTIFS(tbl_data[T2],$A5,tbl_data[12. Consultation Group of],$L$3)</f>
        <v>0</v>
      </c>
      <c r="M5" s="10">
        <f>SUM(H5:L5)</f>
        <v>5</v>
      </c>
      <c r="N5" s="8">
        <f>COUNTIFS(tbl_data[T3],$A5,tbl_data[12. Consultation Group of],$N$3)</f>
        <v>0</v>
      </c>
      <c r="O5" s="9">
        <f>COUNTIFS(tbl_data[T3],$A5,tbl_data[12. Consultation Group of],$O$3)</f>
        <v>0</v>
      </c>
      <c r="P5" s="9">
        <f>COUNTIFS(tbl_data[T3],$A5,tbl_data[12. Consultation Group of],$P$3)</f>
        <v>0</v>
      </c>
      <c r="Q5" s="9">
        <f>COUNTIFS(tbl_data[T3],$A5,tbl_data[12. Consultation Group of],$Q$3)</f>
        <v>1</v>
      </c>
      <c r="R5" s="9">
        <f>COUNTIFS(tbl_data[T3],$A5,tbl_data[12. Consultation Group of],$R$3)</f>
        <v>0</v>
      </c>
      <c r="S5" s="10">
        <f>SUM(N5:R5)</f>
        <v>1</v>
      </c>
      <c r="T5" s="8">
        <f t="shared" ref="T5:T42" si="0">B5*3+H5*2+N5*1</f>
        <v>2</v>
      </c>
      <c r="U5" s="9">
        <f t="shared" ref="U5:U42" si="1">C5*3+I5*2+O5*1</f>
        <v>4</v>
      </c>
      <c r="V5" s="9">
        <f t="shared" ref="V5:V42" si="2">D5*3+J5*2+P5*1</f>
        <v>0</v>
      </c>
      <c r="W5" s="9">
        <f t="shared" ref="W5:W42" si="3">E5*3+K5*2+Q5*1</f>
        <v>5</v>
      </c>
      <c r="X5" s="9">
        <f t="shared" ref="X5:X42" si="4">F5*3+L5*2+R5*1</f>
        <v>0</v>
      </c>
      <c r="Y5" s="10">
        <f>SUM(T5:X5)</f>
        <v>11</v>
      </c>
      <c r="Z5" s="32"/>
      <c r="AB5" s="146">
        <f>T5/T$45</f>
        <v>0.11764705882352941</v>
      </c>
      <c r="AC5" s="146">
        <f t="shared" ref="AC5:AF5" si="5">U5/U$45</f>
        <v>0.5714285714285714</v>
      </c>
      <c r="AD5" s="146">
        <f t="shared" si="5"/>
        <v>0</v>
      </c>
      <c r="AE5" s="146">
        <f t="shared" si="5"/>
        <v>0.26315789473684209</v>
      </c>
      <c r="AF5" s="146">
        <f t="shared" si="5"/>
        <v>0</v>
      </c>
      <c r="AG5" s="146">
        <f>Y5/Y$45</f>
        <v>0.22916666666666666</v>
      </c>
      <c r="AH5" s="32"/>
      <c r="AI5" s="24" t="str">
        <f>A5</f>
        <v>Alcoholism</v>
      </c>
      <c r="AJ5" t="str">
        <f>INDEX(tbl_threat_catg[Category],MATCH(AI5,tbl_threat_catg[Threat],0),1)</f>
        <v>Social</v>
      </c>
      <c r="AK5" s="151">
        <f>(T5-MIN(T$5:T$42))/(MAX(T$5:T$42)-MIN(T$5:T$42))</f>
        <v>0.11764705882352941</v>
      </c>
      <c r="AL5" s="151">
        <f>(U5-MIN(U$5:U$42))/(MAX(U$5:U$42)-MIN(U$5:U$42))</f>
        <v>0.5714285714285714</v>
      </c>
      <c r="AM5" s="151">
        <f t="shared" ref="AM5:AO20" si="6">(V5-MIN(V$5:V$42))/(MAX(V$5:V$42)-MIN(V$5:V$42))</f>
        <v>0</v>
      </c>
      <c r="AN5" s="151">
        <f t="shared" si="6"/>
        <v>0.26315789473684209</v>
      </c>
      <c r="AO5" s="151">
        <f t="shared" si="6"/>
        <v>0</v>
      </c>
      <c r="AP5" s="151">
        <f>SUM(AK5:AO5)</f>
        <v>0.95223352498894287</v>
      </c>
      <c r="AQ5" s="150">
        <f>(AP5-MIN(AP$5:AP$42))/(MAX(AP$5:AP$42)-MIN(AP$5:AP$42))</f>
        <v>0.2474143874971271</v>
      </c>
      <c r="AS5" s="186" t="str">
        <f>IF((T5=$Y5),IF(T5&gt;0,"UNIQUE",""),"")</f>
        <v/>
      </c>
      <c r="AT5" s="187" t="str">
        <f t="shared" ref="AT5:AW5" si="7">IF((U5=$Y5),IF(U5&gt;0,"UNIQUE",""),"")</f>
        <v/>
      </c>
      <c r="AU5" s="187" t="str">
        <f t="shared" si="7"/>
        <v/>
      </c>
      <c r="AV5" s="187" t="str">
        <f t="shared" si="7"/>
        <v/>
      </c>
      <c r="AW5" s="188" t="str">
        <f t="shared" si="7"/>
        <v/>
      </c>
      <c r="AX5" s="195" t="b">
        <f>AND(T5&gt;0,U5&gt;0,V5&gt;0,W5&gt;0,X5&gt;0,Y5&gt;0)</f>
        <v>0</v>
      </c>
    </row>
    <row r="6" spans="1:51" x14ac:dyDescent="0.25">
      <c r="A6" s="18" t="s">
        <v>577</v>
      </c>
      <c r="B6" s="8">
        <f>COUNTIFS(tbl_data[T1],A6,tbl_data[12. Consultation Group of],$B$3)</f>
        <v>0</v>
      </c>
      <c r="C6" s="9">
        <f>COUNTIFS(tbl_data[T1],$A6,tbl_data[12. Consultation Group of],$C$3)</f>
        <v>0</v>
      </c>
      <c r="D6" s="9">
        <f>COUNTIFS(tbl_data[T1],$A6,tbl_data[12. Consultation Group of],$D$3)</f>
        <v>0</v>
      </c>
      <c r="E6" s="9">
        <f>COUNTIFS(tbl_data[T1],$A6,tbl_data[12. Consultation Group of],$E$3)</f>
        <v>0</v>
      </c>
      <c r="F6" s="9">
        <f>COUNTIFS(tbl_data[T1],$A6,tbl_data[12. Consultation Group of],$F$3)</f>
        <v>0</v>
      </c>
      <c r="G6" s="13">
        <f t="shared" ref="G6:G42" si="8">SUM(B6:F6)</f>
        <v>0</v>
      </c>
      <c r="H6" s="8">
        <f>COUNTIFS(tbl_data[T2],A6,tbl_data[12. Consultation Group of],$H$3)</f>
        <v>0</v>
      </c>
      <c r="I6" s="9">
        <f>COUNTIFS(tbl_data[T2],$A6,tbl_data[12. Consultation Group of],$I$3)</f>
        <v>0</v>
      </c>
      <c r="J6" s="9">
        <f>COUNTIFS(tbl_data[T2],$A6,tbl_data[12. Consultation Group of],$J$3)</f>
        <v>0</v>
      </c>
      <c r="K6" s="9">
        <f>COUNTIFS(tbl_data[T2],$A6,tbl_data[12. Consultation Group of],$K$3)</f>
        <v>0</v>
      </c>
      <c r="L6" s="9">
        <f>COUNTIFS(tbl_data[T2],$A6,tbl_data[12. Consultation Group of],$L$3)</f>
        <v>0</v>
      </c>
      <c r="M6" s="13">
        <f t="shared" ref="M6:M42" si="9">SUM(H6:L6)</f>
        <v>0</v>
      </c>
      <c r="N6" s="8">
        <f>COUNTIFS(tbl_data[T3],$A6,tbl_data[12. Consultation Group of],$N$3)</f>
        <v>0</v>
      </c>
      <c r="O6" s="9">
        <f>COUNTIFS(tbl_data[T3],$A6,tbl_data[12. Consultation Group of],$O$3)</f>
        <v>0</v>
      </c>
      <c r="P6" s="9">
        <f>COUNTIFS(tbl_data[T3],$A6,tbl_data[12. Consultation Group of],$P$3)</f>
        <v>0</v>
      </c>
      <c r="Q6" s="9">
        <f>COUNTIFS(tbl_data[T3],$A6,tbl_data[12. Consultation Group of],$Q$3)</f>
        <v>1</v>
      </c>
      <c r="R6" s="9">
        <f>COUNTIFS(tbl_data[T3],$A6,tbl_data[12. Consultation Group of],$R$3)</f>
        <v>0</v>
      </c>
      <c r="S6" s="13">
        <f t="shared" ref="S6:S42" si="10">SUM(N6:R6)</f>
        <v>1</v>
      </c>
      <c r="T6" s="11">
        <f t="shared" si="0"/>
        <v>0</v>
      </c>
      <c r="U6" s="12">
        <f t="shared" si="1"/>
        <v>0</v>
      </c>
      <c r="V6" s="12">
        <f t="shared" si="2"/>
        <v>0</v>
      </c>
      <c r="W6" s="12">
        <f t="shared" si="3"/>
        <v>1</v>
      </c>
      <c r="X6" s="12">
        <f t="shared" si="4"/>
        <v>0</v>
      </c>
      <c r="Y6" s="13">
        <f t="shared" ref="Y6:Y42" si="11">SUM(T6:X6)</f>
        <v>1</v>
      </c>
      <c r="Z6" s="32"/>
      <c r="AB6" s="146">
        <f t="shared" ref="AB6:AB42" si="12">T6/T$45</f>
        <v>0</v>
      </c>
      <c r="AC6" s="146">
        <f t="shared" ref="AC6:AC42" si="13">U6/U$45</f>
        <v>0</v>
      </c>
      <c r="AD6" s="146">
        <f t="shared" ref="AD6:AD42" si="14">V6/V$45</f>
        <v>0</v>
      </c>
      <c r="AE6" s="146">
        <f t="shared" ref="AE6:AE42" si="15">W6/W$45</f>
        <v>5.2631578947368418E-2</v>
      </c>
      <c r="AF6" s="146">
        <f t="shared" ref="AF6:AF42" si="16">X6/X$45</f>
        <v>0</v>
      </c>
      <c r="AG6" s="146">
        <f t="shared" ref="AG6:AG42" si="17">Y6/Y$45</f>
        <v>2.0833333333333332E-2</v>
      </c>
      <c r="AH6" s="32"/>
      <c r="AI6" s="24" t="str">
        <f t="shared" ref="AI6:AI42" si="18">A6</f>
        <v>Child Abuse and Exploitation</v>
      </c>
      <c r="AJ6" t="str">
        <f>INDEX(tbl_threat_catg[Category],MATCH(AI6,tbl_threat_catg[Threat],0),1)</f>
        <v>Social</v>
      </c>
      <c r="AK6" s="151">
        <f t="shared" ref="AK6:AL42" si="19">(T6-MIN(T$5:T$42))/(MAX(T$5:T$42)-MIN(T$5:T$42))</f>
        <v>0</v>
      </c>
      <c r="AL6" s="151">
        <f t="shared" si="19"/>
        <v>0</v>
      </c>
      <c r="AM6" s="151">
        <f t="shared" si="6"/>
        <v>0</v>
      </c>
      <c r="AN6" s="151">
        <f t="shared" si="6"/>
        <v>5.2631578947368418E-2</v>
      </c>
      <c r="AO6" s="151">
        <f t="shared" si="6"/>
        <v>0</v>
      </c>
      <c r="AP6" s="151">
        <f t="shared" ref="AP6:AP42" si="20">SUM(AK6:AO6)</f>
        <v>5.2631578947368418E-2</v>
      </c>
      <c r="AQ6" s="150">
        <f t="shared" ref="AQ6:AQ42" si="21">(AP6-MIN(AP$5:AP$42))/(MAX(AP$5:AP$42)-MIN(AP$5:AP$42))</f>
        <v>1.3675017237416686E-2</v>
      </c>
      <c r="AS6" s="189" t="str">
        <f t="shared" ref="AS6:AS42" si="22">IF((T6=$Y6),IF(T6&gt;0,"UNIQUE",""),"")</f>
        <v/>
      </c>
      <c r="AT6" s="190" t="str">
        <f t="shared" ref="AT6:AT42" si="23">IF((U6=$Y6),IF(U6&gt;0,"UNIQUE",""),"")</f>
        <v/>
      </c>
      <c r="AU6" s="190" t="str">
        <f t="shared" ref="AU6:AU42" si="24">IF((V6=$Y6),IF(V6&gt;0,"UNIQUE",""),"")</f>
        <v/>
      </c>
      <c r="AV6" s="190" t="str">
        <f t="shared" ref="AV6:AV42" si="25">IF((W6=$Y6),IF(W6&gt;0,"UNIQUE",""),"")</f>
        <v>UNIQUE</v>
      </c>
      <c r="AW6" s="191" t="str">
        <f t="shared" ref="AW6:AW42" si="26">IF((X6=$Y6),IF(X6&gt;0,"UNIQUE",""),"")</f>
        <v/>
      </c>
      <c r="AX6" s="196" t="b">
        <f t="shared" ref="AX6:AX42" si="27">AND(T6&gt;0,U6&gt;0,V6&gt;0,W6&gt;0,X6&gt;0,Y6&gt;0)</f>
        <v>0</v>
      </c>
    </row>
    <row r="7" spans="1:51" x14ac:dyDescent="0.25">
      <c r="A7" s="18" t="s">
        <v>216</v>
      </c>
      <c r="B7" s="8">
        <f>COUNTIFS(tbl_data[T1],A7,tbl_data[12. Consultation Group of],$B$3)</f>
        <v>0</v>
      </c>
      <c r="C7" s="9">
        <f>COUNTIFS(tbl_data[T1],$A7,tbl_data[12. Consultation Group of],$C$3)</f>
        <v>0</v>
      </c>
      <c r="D7" s="9">
        <f>COUNTIFS(tbl_data[T1],$A7,tbl_data[12. Consultation Group of],$D$3)</f>
        <v>0</v>
      </c>
      <c r="E7" s="9">
        <f>COUNTIFS(tbl_data[T1],$A7,tbl_data[12. Consultation Group of],$E$3)</f>
        <v>0</v>
      </c>
      <c r="F7" s="9">
        <f>COUNTIFS(tbl_data[T1],$A7,tbl_data[12. Consultation Group of],$F$3)</f>
        <v>0</v>
      </c>
      <c r="G7" s="13">
        <f t="shared" si="8"/>
        <v>0</v>
      </c>
      <c r="H7" s="8">
        <f>COUNTIFS(tbl_data[T2],A7,tbl_data[12. Consultation Group of],$H$3)</f>
        <v>0</v>
      </c>
      <c r="I7" s="9">
        <f>COUNTIFS(tbl_data[T2],$A7,tbl_data[12. Consultation Group of],$I$3)</f>
        <v>0</v>
      </c>
      <c r="J7" s="9">
        <f>COUNTIFS(tbl_data[T2],$A7,tbl_data[12. Consultation Group of],$J$3)</f>
        <v>0</v>
      </c>
      <c r="K7" s="9">
        <f>COUNTIFS(tbl_data[T2],$A7,tbl_data[12. Consultation Group of],$K$3)</f>
        <v>0</v>
      </c>
      <c r="L7" s="9">
        <f>COUNTIFS(tbl_data[T2],$A7,tbl_data[12. Consultation Group of],$L$3)</f>
        <v>0</v>
      </c>
      <c r="M7" s="13">
        <f t="shared" si="9"/>
        <v>0</v>
      </c>
      <c r="N7" s="8">
        <f>COUNTIFS(tbl_data[T3],$A7,tbl_data[12. Consultation Group of],$N$3)</f>
        <v>1</v>
      </c>
      <c r="O7" s="9">
        <f>COUNTIFS(tbl_data[T3],$A7,tbl_data[12. Consultation Group of],$O$3)</f>
        <v>0</v>
      </c>
      <c r="P7" s="9">
        <f>COUNTIFS(tbl_data[T3],$A7,tbl_data[12. Consultation Group of],$P$3)</f>
        <v>0</v>
      </c>
      <c r="Q7" s="9">
        <f>COUNTIFS(tbl_data[T3],$A7,tbl_data[12. Consultation Group of],$Q$3)</f>
        <v>0</v>
      </c>
      <c r="R7" s="9">
        <f>COUNTIFS(tbl_data[T3],$A7,tbl_data[12. Consultation Group of],$R$3)</f>
        <v>0</v>
      </c>
      <c r="S7" s="13">
        <f t="shared" si="10"/>
        <v>1</v>
      </c>
      <c r="T7" s="11">
        <f t="shared" si="0"/>
        <v>1</v>
      </c>
      <c r="U7" s="12">
        <f t="shared" si="1"/>
        <v>0</v>
      </c>
      <c r="V7" s="12">
        <f t="shared" si="2"/>
        <v>0</v>
      </c>
      <c r="W7" s="12">
        <f t="shared" si="3"/>
        <v>0</v>
      </c>
      <c r="X7" s="12">
        <f t="shared" si="4"/>
        <v>0</v>
      </c>
      <c r="Y7" s="13">
        <f t="shared" si="11"/>
        <v>1</v>
      </c>
      <c r="Z7" s="32"/>
      <c r="AB7" s="146">
        <f t="shared" si="12"/>
        <v>5.8823529411764705E-2</v>
      </c>
      <c r="AC7" s="146">
        <f t="shared" si="13"/>
        <v>0</v>
      </c>
      <c r="AD7" s="146">
        <f t="shared" si="14"/>
        <v>0</v>
      </c>
      <c r="AE7" s="146">
        <f t="shared" si="15"/>
        <v>0</v>
      </c>
      <c r="AF7" s="146">
        <f t="shared" si="16"/>
        <v>0</v>
      </c>
      <c r="AG7" s="146">
        <f t="shared" si="17"/>
        <v>2.0833333333333332E-2</v>
      </c>
      <c r="AH7" s="32"/>
      <c r="AI7" s="24" t="str">
        <f t="shared" si="18"/>
        <v>Climate Change</v>
      </c>
      <c r="AJ7" t="str">
        <f>INDEX(tbl_threat_catg[Category],MATCH(AI7,tbl_threat_catg[Threat],0),1)</f>
        <v>Natural</v>
      </c>
      <c r="AK7" s="151">
        <f t="shared" si="19"/>
        <v>5.8823529411764705E-2</v>
      </c>
      <c r="AL7" s="151">
        <f t="shared" si="19"/>
        <v>0</v>
      </c>
      <c r="AM7" s="151">
        <f t="shared" si="6"/>
        <v>0</v>
      </c>
      <c r="AN7" s="151">
        <f t="shared" si="6"/>
        <v>0</v>
      </c>
      <c r="AO7" s="151">
        <f t="shared" si="6"/>
        <v>0</v>
      </c>
      <c r="AP7" s="151">
        <f t="shared" si="20"/>
        <v>5.8823529411764705E-2</v>
      </c>
      <c r="AQ7" s="150">
        <f t="shared" si="21"/>
        <v>1.5283842794759826E-2</v>
      </c>
      <c r="AS7" s="189" t="str">
        <f t="shared" si="22"/>
        <v>UNIQUE</v>
      </c>
      <c r="AT7" s="190" t="str">
        <f t="shared" si="23"/>
        <v/>
      </c>
      <c r="AU7" s="190" t="str">
        <f t="shared" si="24"/>
        <v/>
      </c>
      <c r="AV7" s="190" t="str">
        <f t="shared" si="25"/>
        <v/>
      </c>
      <c r="AW7" s="191" t="str">
        <f t="shared" si="26"/>
        <v/>
      </c>
      <c r="AX7" s="196" t="b">
        <f t="shared" si="27"/>
        <v>0</v>
      </c>
    </row>
    <row r="8" spans="1:51" x14ac:dyDescent="0.25">
      <c r="A8" s="130" t="s">
        <v>243</v>
      </c>
      <c r="B8" s="8">
        <f>COUNTIFS(tbl_data[T1],A8,tbl_data[12. Consultation Group of],$B$3)</f>
        <v>0</v>
      </c>
      <c r="C8" s="9">
        <f>COUNTIFS(tbl_data[T1],$A8,tbl_data[12. Consultation Group of],$C$3)</f>
        <v>0</v>
      </c>
      <c r="D8" s="9">
        <f>COUNTIFS(tbl_data[T1],$A8,tbl_data[12. Consultation Group of],$D$3)</f>
        <v>0</v>
      </c>
      <c r="E8" s="9">
        <f>COUNTIFS(tbl_data[T1],$A8,tbl_data[12. Consultation Group of],$E$3)</f>
        <v>0</v>
      </c>
      <c r="F8" s="9">
        <f>COUNTIFS(tbl_data[T1],$A8,tbl_data[12. Consultation Group of],$F$3)</f>
        <v>0</v>
      </c>
      <c r="G8" s="13">
        <f t="shared" si="8"/>
        <v>0</v>
      </c>
      <c r="H8" s="8">
        <f>COUNTIFS(tbl_data[T2],A8,tbl_data[12. Consultation Group of],$H$3)</f>
        <v>0</v>
      </c>
      <c r="I8" s="9">
        <f>COUNTIFS(tbl_data[T2],$A8,tbl_data[12. Consultation Group of],$I$3)</f>
        <v>0</v>
      </c>
      <c r="J8" s="9">
        <f>COUNTIFS(tbl_data[T2],$A8,tbl_data[12. Consultation Group of],$J$3)</f>
        <v>0</v>
      </c>
      <c r="K8" s="9">
        <f>COUNTIFS(tbl_data[T2],$A8,tbl_data[12. Consultation Group of],$K$3)</f>
        <v>0</v>
      </c>
      <c r="L8" s="9">
        <f>COUNTIFS(tbl_data[T2],$A8,tbl_data[12. Consultation Group of],$L$3)</f>
        <v>0</v>
      </c>
      <c r="M8" s="13">
        <f t="shared" si="9"/>
        <v>0</v>
      </c>
      <c r="N8" s="8">
        <f>COUNTIFS(tbl_data[T3],$A8,tbl_data[12. Consultation Group of],$N$3)</f>
        <v>0</v>
      </c>
      <c r="O8" s="9">
        <f>COUNTIFS(tbl_data[T3],$A8,tbl_data[12. Consultation Group of],$O$3)</f>
        <v>0</v>
      </c>
      <c r="P8" s="9">
        <f>COUNTIFS(tbl_data[T3],$A8,tbl_data[12. Consultation Group of],$P$3)</f>
        <v>0</v>
      </c>
      <c r="Q8" s="9">
        <f>COUNTIFS(tbl_data[T3],$A8,tbl_data[12. Consultation Group of],$Q$3)</f>
        <v>0</v>
      </c>
      <c r="R8" s="9">
        <f>COUNTIFS(tbl_data[T3],$A8,tbl_data[12. Consultation Group of],$R$3)</f>
        <v>0</v>
      </c>
      <c r="S8" s="13">
        <f t="shared" si="10"/>
        <v>0</v>
      </c>
      <c r="T8" s="11">
        <f t="shared" si="0"/>
        <v>0</v>
      </c>
      <c r="U8" s="12">
        <f t="shared" si="1"/>
        <v>0</v>
      </c>
      <c r="V8" s="12">
        <f t="shared" si="2"/>
        <v>0</v>
      </c>
      <c r="W8" s="12">
        <f t="shared" si="3"/>
        <v>0</v>
      </c>
      <c r="X8" s="12">
        <f t="shared" si="4"/>
        <v>0</v>
      </c>
      <c r="Y8" s="13">
        <f t="shared" si="11"/>
        <v>0</v>
      </c>
      <c r="Z8" s="32"/>
      <c r="AB8" s="146">
        <f t="shared" si="12"/>
        <v>0</v>
      </c>
      <c r="AC8" s="146">
        <f t="shared" si="13"/>
        <v>0</v>
      </c>
      <c r="AD8" s="146">
        <f t="shared" si="14"/>
        <v>0</v>
      </c>
      <c r="AE8" s="146">
        <f t="shared" si="15"/>
        <v>0</v>
      </c>
      <c r="AF8" s="146">
        <f t="shared" si="16"/>
        <v>0</v>
      </c>
      <c r="AG8" s="146">
        <f t="shared" si="17"/>
        <v>0</v>
      </c>
      <c r="AH8" s="32"/>
      <c r="AI8" s="24" t="str">
        <f t="shared" si="18"/>
        <v>Conflict/Insecurity</v>
      </c>
      <c r="AJ8" t="str">
        <f>INDEX(tbl_threat_catg[Category],MATCH(AI8,tbl_threat_catg[Threat],0),1)</f>
        <v>Social</v>
      </c>
      <c r="AK8" s="151">
        <f t="shared" si="19"/>
        <v>0</v>
      </c>
      <c r="AL8" s="151">
        <f t="shared" si="19"/>
        <v>0</v>
      </c>
      <c r="AM8" s="151">
        <f t="shared" si="6"/>
        <v>0</v>
      </c>
      <c r="AN8" s="151">
        <f t="shared" si="6"/>
        <v>0</v>
      </c>
      <c r="AO8" s="151">
        <f t="shared" si="6"/>
        <v>0</v>
      </c>
      <c r="AP8" s="151">
        <f t="shared" si="20"/>
        <v>0</v>
      </c>
      <c r="AQ8" s="150">
        <f t="shared" si="21"/>
        <v>0</v>
      </c>
      <c r="AS8" s="189" t="str">
        <f t="shared" si="22"/>
        <v/>
      </c>
      <c r="AT8" s="190" t="str">
        <f t="shared" si="23"/>
        <v/>
      </c>
      <c r="AU8" s="190" t="str">
        <f t="shared" si="24"/>
        <v/>
      </c>
      <c r="AV8" s="190" t="str">
        <f t="shared" si="25"/>
        <v/>
      </c>
      <c r="AW8" s="191" t="str">
        <f t="shared" si="26"/>
        <v/>
      </c>
      <c r="AX8" s="196" t="b">
        <f t="shared" si="27"/>
        <v>0</v>
      </c>
    </row>
    <row r="9" spans="1:51" x14ac:dyDescent="0.25">
      <c r="A9" s="18" t="s">
        <v>287</v>
      </c>
      <c r="B9" s="8">
        <f>COUNTIFS(tbl_data[T1],A9,tbl_data[12. Consultation Group of],$B$3)</f>
        <v>0</v>
      </c>
      <c r="C9" s="9">
        <f>COUNTIFS(tbl_data[T1],$A9,tbl_data[12. Consultation Group of],$C$3)</f>
        <v>1</v>
      </c>
      <c r="D9" s="9">
        <f>COUNTIFS(tbl_data[T1],$A9,tbl_data[12. Consultation Group of],$D$3)</f>
        <v>0</v>
      </c>
      <c r="E9" s="9">
        <f>COUNTIFS(tbl_data[T1],$A9,tbl_data[12. Consultation Group of],$E$3)</f>
        <v>0</v>
      </c>
      <c r="F9" s="9">
        <f>COUNTIFS(tbl_data[T1],$A9,tbl_data[12. Consultation Group of],$F$3)</f>
        <v>0</v>
      </c>
      <c r="G9" s="13">
        <f t="shared" si="8"/>
        <v>1</v>
      </c>
      <c r="H9" s="8">
        <f>COUNTIFS(tbl_data[T2],A9,tbl_data[12. Consultation Group of],$H$3)</f>
        <v>0</v>
      </c>
      <c r="I9" s="9">
        <f>COUNTIFS(tbl_data[T2],$A9,tbl_data[12. Consultation Group of],$I$3)</f>
        <v>0</v>
      </c>
      <c r="J9" s="9">
        <f>COUNTIFS(tbl_data[T2],$A9,tbl_data[12. Consultation Group of],$J$3)</f>
        <v>0</v>
      </c>
      <c r="K9" s="9">
        <f>COUNTIFS(tbl_data[T2],$A9,tbl_data[12. Consultation Group of],$K$3)</f>
        <v>0</v>
      </c>
      <c r="L9" s="9">
        <f>COUNTIFS(tbl_data[T2],$A9,tbl_data[12. Consultation Group of],$L$3)</f>
        <v>0</v>
      </c>
      <c r="M9" s="13">
        <f t="shared" si="9"/>
        <v>0</v>
      </c>
      <c r="N9" s="8">
        <f>COUNTIFS(tbl_data[T3],$A9,tbl_data[12. Consultation Group of],$N$3)</f>
        <v>0</v>
      </c>
      <c r="O9" s="9">
        <f>COUNTIFS(tbl_data[T3],$A9,tbl_data[12. Consultation Group of],$O$3)</f>
        <v>0</v>
      </c>
      <c r="P9" s="9">
        <f>COUNTIFS(tbl_data[T3],$A9,tbl_data[12. Consultation Group of],$P$3)</f>
        <v>0</v>
      </c>
      <c r="Q9" s="9">
        <f>COUNTIFS(tbl_data[T3],$A9,tbl_data[12. Consultation Group of],$Q$3)</f>
        <v>0</v>
      </c>
      <c r="R9" s="9">
        <f>COUNTIFS(tbl_data[T3],$A9,tbl_data[12. Consultation Group of],$R$3)</f>
        <v>0</v>
      </c>
      <c r="S9" s="13">
        <f t="shared" si="10"/>
        <v>0</v>
      </c>
      <c r="T9" s="11">
        <f t="shared" si="0"/>
        <v>0</v>
      </c>
      <c r="U9" s="12">
        <f t="shared" si="1"/>
        <v>3</v>
      </c>
      <c r="V9" s="12">
        <f t="shared" si="2"/>
        <v>0</v>
      </c>
      <c r="W9" s="12">
        <f t="shared" si="3"/>
        <v>0</v>
      </c>
      <c r="X9" s="12">
        <f t="shared" si="4"/>
        <v>0</v>
      </c>
      <c r="Y9" s="13">
        <f t="shared" si="11"/>
        <v>3</v>
      </c>
      <c r="Z9" s="32"/>
      <c r="AB9" s="146">
        <f t="shared" si="12"/>
        <v>0</v>
      </c>
      <c r="AC9" s="146">
        <f t="shared" si="13"/>
        <v>0.42857142857142855</v>
      </c>
      <c r="AD9" s="146">
        <f t="shared" si="14"/>
        <v>0</v>
      </c>
      <c r="AE9" s="146">
        <f t="shared" si="15"/>
        <v>0</v>
      </c>
      <c r="AF9" s="146">
        <f t="shared" si="16"/>
        <v>0</v>
      </c>
      <c r="AG9" s="146">
        <f t="shared" si="17"/>
        <v>6.25E-2</v>
      </c>
      <c r="AH9" s="32"/>
      <c r="AI9" s="24" t="str">
        <f t="shared" si="18"/>
        <v>Crop Damage</v>
      </c>
      <c r="AJ9" t="str">
        <f>INDEX(tbl_threat_catg[Category],MATCH(AI9,tbl_threat_catg[Threat],0),1)</f>
        <v xml:space="preserve">Environmental </v>
      </c>
      <c r="AK9" s="151">
        <f t="shared" si="19"/>
        <v>0</v>
      </c>
      <c r="AL9" s="151">
        <f t="shared" si="19"/>
        <v>0.42857142857142855</v>
      </c>
      <c r="AM9" s="151">
        <f t="shared" si="6"/>
        <v>0</v>
      </c>
      <c r="AN9" s="151">
        <f t="shared" si="6"/>
        <v>0</v>
      </c>
      <c r="AO9" s="151">
        <f t="shared" si="6"/>
        <v>0</v>
      </c>
      <c r="AP9" s="151">
        <f t="shared" si="20"/>
        <v>0.42857142857142855</v>
      </c>
      <c r="AQ9" s="150">
        <f t="shared" si="21"/>
        <v>0.11135371179039302</v>
      </c>
      <c r="AS9" s="189" t="str">
        <f t="shared" si="22"/>
        <v/>
      </c>
      <c r="AT9" s="190" t="str">
        <f t="shared" si="23"/>
        <v>UNIQUE</v>
      </c>
      <c r="AU9" s="190" t="str">
        <f t="shared" si="24"/>
        <v/>
      </c>
      <c r="AV9" s="190" t="str">
        <f t="shared" si="25"/>
        <v/>
      </c>
      <c r="AW9" s="191" t="str">
        <f t="shared" si="26"/>
        <v/>
      </c>
      <c r="AX9" s="196" t="b">
        <f t="shared" si="27"/>
        <v>0</v>
      </c>
    </row>
    <row r="10" spans="1:51" x14ac:dyDescent="0.25">
      <c r="A10" s="18" t="s">
        <v>233</v>
      </c>
      <c r="B10" s="8">
        <f>COUNTIFS(tbl_data[T1],A10,tbl_data[12. Consultation Group of],$B$3)</f>
        <v>0</v>
      </c>
      <c r="C10" s="9">
        <f>COUNTIFS(tbl_data[T1],$A10,tbl_data[12. Consultation Group of],$C$3)</f>
        <v>0</v>
      </c>
      <c r="D10" s="9">
        <f>COUNTIFS(tbl_data[T1],$A10,tbl_data[12. Consultation Group of],$D$3)</f>
        <v>0</v>
      </c>
      <c r="E10" s="9">
        <f>COUNTIFS(tbl_data[T1],$A10,tbl_data[12. Consultation Group of],$E$3)</f>
        <v>0</v>
      </c>
      <c r="F10" s="9">
        <f>COUNTIFS(tbl_data[T1],$A10,tbl_data[12. Consultation Group of],$F$3)</f>
        <v>0</v>
      </c>
      <c r="G10" s="13">
        <f t="shared" si="8"/>
        <v>0</v>
      </c>
      <c r="H10" s="8">
        <f>COUNTIFS(tbl_data[T2],A10,tbl_data[12. Consultation Group of],$H$3)</f>
        <v>1</v>
      </c>
      <c r="I10" s="9">
        <f>COUNTIFS(tbl_data[T2],$A10,tbl_data[12. Consultation Group of],$I$3)</f>
        <v>0</v>
      </c>
      <c r="J10" s="9">
        <f>COUNTIFS(tbl_data[T2],$A10,tbl_data[12. Consultation Group of],$J$3)</f>
        <v>0</v>
      </c>
      <c r="K10" s="9">
        <f>COUNTIFS(tbl_data[T2],$A10,tbl_data[12. Consultation Group of],$K$3)</f>
        <v>0</v>
      </c>
      <c r="L10" s="9">
        <f>COUNTIFS(tbl_data[T2],$A10,tbl_data[12. Consultation Group of],$L$3)</f>
        <v>0</v>
      </c>
      <c r="M10" s="13">
        <f t="shared" si="9"/>
        <v>1</v>
      </c>
      <c r="N10" s="8">
        <f>COUNTIFS(tbl_data[T3],$A10,tbl_data[12. Consultation Group of],$N$3)</f>
        <v>0</v>
      </c>
      <c r="O10" s="9">
        <f>COUNTIFS(tbl_data[T3],$A10,tbl_data[12. Consultation Group of],$O$3)</f>
        <v>0</v>
      </c>
      <c r="P10" s="9">
        <f>COUNTIFS(tbl_data[T3],$A10,tbl_data[12. Consultation Group of],$P$3)</f>
        <v>0</v>
      </c>
      <c r="Q10" s="9">
        <f>COUNTIFS(tbl_data[T3],$A10,tbl_data[12. Consultation Group of],$Q$3)</f>
        <v>0</v>
      </c>
      <c r="R10" s="9">
        <f>COUNTIFS(tbl_data[T3],$A10,tbl_data[12. Consultation Group of],$R$3)</f>
        <v>0</v>
      </c>
      <c r="S10" s="13">
        <f t="shared" si="10"/>
        <v>0</v>
      </c>
      <c r="T10" s="11">
        <f t="shared" si="0"/>
        <v>2</v>
      </c>
      <c r="U10" s="12">
        <f t="shared" si="1"/>
        <v>0</v>
      </c>
      <c r="V10" s="12">
        <f t="shared" si="2"/>
        <v>0</v>
      </c>
      <c r="W10" s="12">
        <f t="shared" si="3"/>
        <v>0</v>
      </c>
      <c r="X10" s="12">
        <f t="shared" si="4"/>
        <v>0</v>
      </c>
      <c r="Y10" s="13">
        <f t="shared" si="11"/>
        <v>2</v>
      </c>
      <c r="Z10" s="32"/>
      <c r="AB10" s="146">
        <f t="shared" si="12"/>
        <v>0.11764705882352941</v>
      </c>
      <c r="AC10" s="146">
        <f t="shared" si="13"/>
        <v>0</v>
      </c>
      <c r="AD10" s="146">
        <f t="shared" si="14"/>
        <v>0</v>
      </c>
      <c r="AE10" s="146">
        <f t="shared" si="15"/>
        <v>0</v>
      </c>
      <c r="AF10" s="146">
        <f t="shared" si="16"/>
        <v>0</v>
      </c>
      <c r="AG10" s="146">
        <f t="shared" si="17"/>
        <v>4.1666666666666664E-2</v>
      </c>
      <c r="AH10" s="32"/>
      <c r="AI10" s="24" t="str">
        <f t="shared" si="18"/>
        <v>Deforestation</v>
      </c>
      <c r="AJ10" t="str">
        <f>INDEX(tbl_threat_catg[Category],MATCH(AI10,tbl_threat_catg[Threat],0),1)</f>
        <v xml:space="preserve">Environmental </v>
      </c>
      <c r="AK10" s="151">
        <f t="shared" si="19"/>
        <v>0.11764705882352941</v>
      </c>
      <c r="AL10" s="151">
        <f t="shared" si="19"/>
        <v>0</v>
      </c>
      <c r="AM10" s="151">
        <f t="shared" si="6"/>
        <v>0</v>
      </c>
      <c r="AN10" s="151">
        <f t="shared" si="6"/>
        <v>0</v>
      </c>
      <c r="AO10" s="151">
        <f t="shared" si="6"/>
        <v>0</v>
      </c>
      <c r="AP10" s="151">
        <f t="shared" si="20"/>
        <v>0.11764705882352941</v>
      </c>
      <c r="AQ10" s="150">
        <f t="shared" si="21"/>
        <v>3.0567685589519653E-2</v>
      </c>
      <c r="AS10" s="189" t="str">
        <f t="shared" si="22"/>
        <v>UNIQUE</v>
      </c>
      <c r="AT10" s="190" t="str">
        <f t="shared" si="23"/>
        <v/>
      </c>
      <c r="AU10" s="190" t="str">
        <f t="shared" si="24"/>
        <v/>
      </c>
      <c r="AV10" s="190" t="str">
        <f t="shared" si="25"/>
        <v/>
      </c>
      <c r="AW10" s="191" t="str">
        <f t="shared" si="26"/>
        <v/>
      </c>
      <c r="AX10" s="196" t="b">
        <f t="shared" si="27"/>
        <v>0</v>
      </c>
    </row>
    <row r="11" spans="1:51" x14ac:dyDescent="0.25">
      <c r="A11" s="18" t="s">
        <v>263</v>
      </c>
      <c r="B11" s="8">
        <f>COUNTIFS(tbl_data[T1],A11,tbl_data[12. Consultation Group of],$B$3)</f>
        <v>1</v>
      </c>
      <c r="C11" s="9">
        <f>COUNTIFS(tbl_data[T1],$A11,tbl_data[12. Consultation Group of],$C$3)</f>
        <v>0</v>
      </c>
      <c r="D11" s="9">
        <f>COUNTIFS(tbl_data[T1],$A11,tbl_data[12. Consultation Group of],$D$3)</f>
        <v>0</v>
      </c>
      <c r="E11" s="9">
        <f>COUNTIFS(tbl_data[T1],$A11,tbl_data[12. Consultation Group of],$E$3)</f>
        <v>1</v>
      </c>
      <c r="F11" s="9">
        <f>COUNTIFS(tbl_data[T1],$A11,tbl_data[12. Consultation Group of],$F$3)</f>
        <v>1</v>
      </c>
      <c r="G11" s="13">
        <f t="shared" si="8"/>
        <v>3</v>
      </c>
      <c r="H11" s="8">
        <f>COUNTIFS(tbl_data[T2],A11,tbl_data[12. Consultation Group of],$H$3)</f>
        <v>2</v>
      </c>
      <c r="I11" s="9">
        <f>COUNTIFS(tbl_data[T2],$A11,tbl_data[12. Consultation Group of],$I$3)</f>
        <v>0</v>
      </c>
      <c r="J11" s="9">
        <f>COUNTIFS(tbl_data[T2],$A11,tbl_data[12. Consultation Group of],$J$3)</f>
        <v>0</v>
      </c>
      <c r="K11" s="9">
        <f>COUNTIFS(tbl_data[T2],$A11,tbl_data[12. Consultation Group of],$K$3)</f>
        <v>0</v>
      </c>
      <c r="L11" s="9">
        <f>COUNTIFS(tbl_data[T2],$A11,tbl_data[12. Consultation Group of],$L$3)</f>
        <v>0</v>
      </c>
      <c r="M11" s="13">
        <f t="shared" si="9"/>
        <v>2</v>
      </c>
      <c r="N11" s="8">
        <f>COUNTIFS(tbl_data[T3],$A11,tbl_data[12. Consultation Group of],$N$3)</f>
        <v>0</v>
      </c>
      <c r="O11" s="9">
        <f>COUNTIFS(tbl_data[T3],$A11,tbl_data[12. Consultation Group of],$O$3)</f>
        <v>0</v>
      </c>
      <c r="P11" s="9">
        <f>COUNTIFS(tbl_data[T3],$A11,tbl_data[12. Consultation Group of],$P$3)</f>
        <v>2</v>
      </c>
      <c r="Q11" s="9">
        <f>COUNTIFS(tbl_data[T3],$A11,tbl_data[12. Consultation Group of],$Q$3)</f>
        <v>0</v>
      </c>
      <c r="R11" s="9">
        <f>COUNTIFS(tbl_data[T3],$A11,tbl_data[12. Consultation Group of],$R$3)</f>
        <v>0</v>
      </c>
      <c r="S11" s="13">
        <f t="shared" si="10"/>
        <v>2</v>
      </c>
      <c r="T11" s="11">
        <f t="shared" si="0"/>
        <v>7</v>
      </c>
      <c r="U11" s="12">
        <f t="shared" si="1"/>
        <v>0</v>
      </c>
      <c r="V11" s="12">
        <f t="shared" si="2"/>
        <v>2</v>
      </c>
      <c r="W11" s="12">
        <f t="shared" si="3"/>
        <v>3</v>
      </c>
      <c r="X11" s="12">
        <f t="shared" si="4"/>
        <v>3</v>
      </c>
      <c r="Y11" s="13">
        <f t="shared" si="11"/>
        <v>15</v>
      </c>
      <c r="Z11" s="32"/>
      <c r="AB11" s="146">
        <f t="shared" si="12"/>
        <v>0.41176470588235292</v>
      </c>
      <c r="AC11" s="146">
        <f t="shared" si="13"/>
        <v>0</v>
      </c>
      <c r="AD11" s="146">
        <f t="shared" si="14"/>
        <v>0.22222222222222221</v>
      </c>
      <c r="AE11" s="146">
        <f t="shared" si="15"/>
        <v>0.15789473684210525</v>
      </c>
      <c r="AF11" s="146">
        <f t="shared" si="16"/>
        <v>0.42857142857142855</v>
      </c>
      <c r="AG11" s="146">
        <f t="shared" si="17"/>
        <v>0.3125</v>
      </c>
      <c r="AH11" s="32"/>
      <c r="AI11" s="24" t="str">
        <f t="shared" si="18"/>
        <v>Disease/Epidemics</v>
      </c>
      <c r="AJ11" t="str">
        <f>INDEX(tbl_threat_catg[Category],MATCH(AI11,tbl_threat_catg[Threat],0),1)</f>
        <v xml:space="preserve">Environmental </v>
      </c>
      <c r="AK11" s="151">
        <f t="shared" si="19"/>
        <v>0.41176470588235292</v>
      </c>
      <c r="AL11" s="151">
        <f t="shared" si="19"/>
        <v>0</v>
      </c>
      <c r="AM11" s="151">
        <f t="shared" si="6"/>
        <v>0.22222222222222221</v>
      </c>
      <c r="AN11" s="151">
        <f t="shared" si="6"/>
        <v>0.15789473684210525</v>
      </c>
      <c r="AO11" s="151">
        <f t="shared" si="6"/>
        <v>0.42857142857142855</v>
      </c>
      <c r="AP11" s="151">
        <f t="shared" si="20"/>
        <v>1.220453093518109</v>
      </c>
      <c r="AQ11" s="150">
        <f t="shared" si="21"/>
        <v>0.31710462473505457</v>
      </c>
      <c r="AS11" s="189" t="str">
        <f t="shared" si="22"/>
        <v/>
      </c>
      <c r="AT11" s="190" t="str">
        <f t="shared" si="23"/>
        <v/>
      </c>
      <c r="AU11" s="190" t="str">
        <f t="shared" si="24"/>
        <v/>
      </c>
      <c r="AV11" s="190" t="str">
        <f t="shared" si="25"/>
        <v/>
      </c>
      <c r="AW11" s="191" t="str">
        <f t="shared" si="26"/>
        <v/>
      </c>
      <c r="AX11" s="196" t="b">
        <f t="shared" si="27"/>
        <v>0</v>
      </c>
    </row>
    <row r="12" spans="1:51" x14ac:dyDescent="0.25">
      <c r="A12" s="18" t="s">
        <v>202</v>
      </c>
      <c r="B12" s="8">
        <f>COUNTIFS(tbl_data[T1],A12,tbl_data[12. Consultation Group of],$B$3)</f>
        <v>0</v>
      </c>
      <c r="C12" s="9">
        <f>COUNTIFS(tbl_data[T1],$A12,tbl_data[12. Consultation Group of],$C$3)</f>
        <v>0</v>
      </c>
      <c r="D12" s="9">
        <f>COUNTIFS(tbl_data[T1],$A12,tbl_data[12. Consultation Group of],$D$3)</f>
        <v>0</v>
      </c>
      <c r="E12" s="9">
        <f>COUNTIFS(tbl_data[T1],$A12,tbl_data[12. Consultation Group of],$E$3)</f>
        <v>1</v>
      </c>
      <c r="F12" s="9">
        <f>COUNTIFS(tbl_data[T1],$A12,tbl_data[12. Consultation Group of],$F$3)</f>
        <v>0</v>
      </c>
      <c r="G12" s="13">
        <f t="shared" si="8"/>
        <v>1</v>
      </c>
      <c r="H12" s="8">
        <f>COUNTIFS(tbl_data[T2],A12,tbl_data[12. Consultation Group of],$H$3)</f>
        <v>1</v>
      </c>
      <c r="I12" s="9">
        <f>COUNTIFS(tbl_data[T2],$A12,tbl_data[12. Consultation Group of],$I$3)</f>
        <v>2</v>
      </c>
      <c r="J12" s="9">
        <f>COUNTIFS(tbl_data[T2],$A12,tbl_data[12. Consultation Group of],$J$3)</f>
        <v>1</v>
      </c>
      <c r="K12" s="9">
        <f>COUNTIFS(tbl_data[T2],$A12,tbl_data[12. Consultation Group of],$K$3)</f>
        <v>0</v>
      </c>
      <c r="L12" s="9">
        <f>COUNTIFS(tbl_data[T2],$A12,tbl_data[12. Consultation Group of],$L$3)</f>
        <v>0</v>
      </c>
      <c r="M12" s="13">
        <f t="shared" si="9"/>
        <v>4</v>
      </c>
      <c r="N12" s="8">
        <f>COUNTIFS(tbl_data[T3],$A12,tbl_data[12. Consultation Group of],$N$3)</f>
        <v>1</v>
      </c>
      <c r="O12" s="9">
        <f>COUNTIFS(tbl_data[T3],$A12,tbl_data[12. Consultation Group of],$O$3)</f>
        <v>0</v>
      </c>
      <c r="P12" s="9">
        <f>COUNTIFS(tbl_data[T3],$A12,tbl_data[12. Consultation Group of],$P$3)</f>
        <v>0</v>
      </c>
      <c r="Q12" s="9">
        <f>COUNTIFS(tbl_data[T3],$A12,tbl_data[12. Consultation Group of],$Q$3)</f>
        <v>1</v>
      </c>
      <c r="R12" s="9">
        <f>COUNTIFS(tbl_data[T3],$A12,tbl_data[12. Consultation Group of],$R$3)</f>
        <v>0</v>
      </c>
      <c r="S12" s="13">
        <f t="shared" si="10"/>
        <v>2</v>
      </c>
      <c r="T12" s="11">
        <f t="shared" si="0"/>
        <v>3</v>
      </c>
      <c r="U12" s="12">
        <f t="shared" si="1"/>
        <v>4</v>
      </c>
      <c r="V12" s="12">
        <f t="shared" si="2"/>
        <v>2</v>
      </c>
      <c r="W12" s="12">
        <f t="shared" si="3"/>
        <v>4</v>
      </c>
      <c r="X12" s="12">
        <f t="shared" si="4"/>
        <v>0</v>
      </c>
      <c r="Y12" s="13">
        <f t="shared" si="11"/>
        <v>13</v>
      </c>
      <c r="Z12" s="32"/>
      <c r="AB12" s="146">
        <f t="shared" si="12"/>
        <v>0.17647058823529413</v>
      </c>
      <c r="AC12" s="146">
        <f t="shared" si="13"/>
        <v>0.5714285714285714</v>
      </c>
      <c r="AD12" s="146">
        <f t="shared" si="14"/>
        <v>0.22222222222222221</v>
      </c>
      <c r="AE12" s="146">
        <f t="shared" si="15"/>
        <v>0.21052631578947367</v>
      </c>
      <c r="AF12" s="146">
        <f t="shared" si="16"/>
        <v>0</v>
      </c>
      <c r="AG12" s="146">
        <f t="shared" si="17"/>
        <v>0.27083333333333331</v>
      </c>
      <c r="AH12" s="32"/>
      <c r="AI12" s="24" t="str">
        <f t="shared" si="18"/>
        <v>Drought</v>
      </c>
      <c r="AJ12" t="str">
        <f>INDEX(tbl_threat_catg[Category],MATCH(AI12,tbl_threat_catg[Threat],0),1)</f>
        <v xml:space="preserve">Environmental </v>
      </c>
      <c r="AK12" s="151">
        <f t="shared" si="19"/>
        <v>0.17647058823529413</v>
      </c>
      <c r="AL12" s="151">
        <f t="shared" si="19"/>
        <v>0.5714285714285714</v>
      </c>
      <c r="AM12" s="151">
        <f t="shared" si="6"/>
        <v>0.22222222222222221</v>
      </c>
      <c r="AN12" s="151">
        <f t="shared" si="6"/>
        <v>0.21052631578947367</v>
      </c>
      <c r="AO12" s="151">
        <f t="shared" si="6"/>
        <v>0</v>
      </c>
      <c r="AP12" s="151">
        <f t="shared" si="20"/>
        <v>1.1806476976755613</v>
      </c>
      <c r="AQ12" s="150">
        <f t="shared" si="21"/>
        <v>0.30676217472356293</v>
      </c>
      <c r="AS12" s="189" t="str">
        <f t="shared" si="22"/>
        <v/>
      </c>
      <c r="AT12" s="190" t="str">
        <f t="shared" si="23"/>
        <v/>
      </c>
      <c r="AU12" s="190" t="str">
        <f t="shared" si="24"/>
        <v/>
      </c>
      <c r="AV12" s="190" t="str">
        <f t="shared" si="25"/>
        <v/>
      </c>
      <c r="AW12" s="191" t="str">
        <f t="shared" si="26"/>
        <v/>
      </c>
      <c r="AX12" s="196" t="b">
        <f t="shared" si="27"/>
        <v>0</v>
      </c>
    </row>
    <row r="13" spans="1:51" x14ac:dyDescent="0.25">
      <c r="A13" s="18" t="s">
        <v>488</v>
      </c>
      <c r="B13" s="8">
        <f>COUNTIFS(tbl_data[T1],A13,tbl_data[12. Consultation Group of],$B$3)</f>
        <v>0</v>
      </c>
      <c r="C13" s="9">
        <f>COUNTIFS(tbl_data[T1],$A13,tbl_data[12. Consultation Group of],$C$3)</f>
        <v>0</v>
      </c>
      <c r="D13" s="9">
        <f>COUNTIFS(tbl_data[T1],$A13,tbl_data[12. Consultation Group of],$D$3)</f>
        <v>1</v>
      </c>
      <c r="E13" s="9">
        <f>COUNTIFS(tbl_data[T1],$A13,tbl_data[12. Consultation Group of],$E$3)</f>
        <v>0</v>
      </c>
      <c r="F13" s="9">
        <f>COUNTIFS(tbl_data[T1],$A13,tbl_data[12. Consultation Group of],$F$3)</f>
        <v>0</v>
      </c>
      <c r="G13" s="13">
        <f t="shared" si="8"/>
        <v>1</v>
      </c>
      <c r="H13" s="8">
        <f>COUNTIFS(tbl_data[T2],A13,tbl_data[12. Consultation Group of],$H$3)</f>
        <v>0</v>
      </c>
      <c r="I13" s="9">
        <f>COUNTIFS(tbl_data[T2],$A13,tbl_data[12. Consultation Group of],$I$3)</f>
        <v>0</v>
      </c>
      <c r="J13" s="9">
        <f>COUNTIFS(tbl_data[T2],$A13,tbl_data[12. Consultation Group of],$J$3)</f>
        <v>0</v>
      </c>
      <c r="K13" s="9">
        <f>COUNTIFS(tbl_data[T2],$A13,tbl_data[12. Consultation Group of],$K$3)</f>
        <v>0</v>
      </c>
      <c r="L13" s="9">
        <f>COUNTIFS(tbl_data[T2],$A13,tbl_data[12. Consultation Group of],$L$3)</f>
        <v>0</v>
      </c>
      <c r="M13" s="13">
        <f t="shared" si="9"/>
        <v>0</v>
      </c>
      <c r="N13" s="8">
        <f>COUNTIFS(tbl_data[T3],$A13,tbl_data[12. Consultation Group of],$N$3)</f>
        <v>0</v>
      </c>
      <c r="O13" s="9">
        <f>COUNTIFS(tbl_data[T3],$A13,tbl_data[12. Consultation Group of],$O$3)</f>
        <v>0</v>
      </c>
      <c r="P13" s="9">
        <f>COUNTIFS(tbl_data[T3],$A13,tbl_data[12. Consultation Group of],$P$3)</f>
        <v>0</v>
      </c>
      <c r="Q13" s="9">
        <f>COUNTIFS(tbl_data[T3],$A13,tbl_data[12. Consultation Group of],$Q$3)</f>
        <v>0</v>
      </c>
      <c r="R13" s="9">
        <f>COUNTIFS(tbl_data[T3],$A13,tbl_data[12. Consultation Group of],$R$3)</f>
        <v>0</v>
      </c>
      <c r="S13" s="13">
        <f t="shared" si="10"/>
        <v>0</v>
      </c>
      <c r="T13" s="11">
        <f t="shared" si="0"/>
        <v>0</v>
      </c>
      <c r="U13" s="12">
        <f t="shared" si="1"/>
        <v>0</v>
      </c>
      <c r="V13" s="12">
        <f t="shared" si="2"/>
        <v>3</v>
      </c>
      <c r="W13" s="12">
        <f t="shared" si="3"/>
        <v>0</v>
      </c>
      <c r="X13" s="12">
        <f t="shared" si="4"/>
        <v>0</v>
      </c>
      <c r="Y13" s="13">
        <f t="shared" si="11"/>
        <v>3</v>
      </c>
      <c r="Z13" s="32"/>
      <c r="AB13" s="146">
        <f t="shared" si="12"/>
        <v>0</v>
      </c>
      <c r="AC13" s="146">
        <f t="shared" si="13"/>
        <v>0</v>
      </c>
      <c r="AD13" s="146">
        <f t="shared" si="14"/>
        <v>0.33333333333333331</v>
      </c>
      <c r="AE13" s="146">
        <f t="shared" si="15"/>
        <v>0</v>
      </c>
      <c r="AF13" s="146">
        <f t="shared" si="16"/>
        <v>0</v>
      </c>
      <c r="AG13" s="146">
        <f t="shared" si="17"/>
        <v>6.25E-2</v>
      </c>
      <c r="AH13" s="32"/>
      <c r="AI13" s="24" t="str">
        <f t="shared" si="18"/>
        <v>Drug Addiction</v>
      </c>
      <c r="AJ13" t="str">
        <f>INDEX(tbl_threat_catg[Category],MATCH(AI13,tbl_threat_catg[Threat],0),1)</f>
        <v>Social</v>
      </c>
      <c r="AK13" s="151">
        <f t="shared" si="19"/>
        <v>0</v>
      </c>
      <c r="AL13" s="151">
        <f t="shared" si="19"/>
        <v>0</v>
      </c>
      <c r="AM13" s="151">
        <f t="shared" si="6"/>
        <v>0.33333333333333331</v>
      </c>
      <c r="AN13" s="151">
        <f t="shared" si="6"/>
        <v>0</v>
      </c>
      <c r="AO13" s="151">
        <f t="shared" si="6"/>
        <v>0</v>
      </c>
      <c r="AP13" s="151">
        <f t="shared" si="20"/>
        <v>0.33333333333333331</v>
      </c>
      <c r="AQ13" s="150">
        <f t="shared" si="21"/>
        <v>8.6608442503639013E-2</v>
      </c>
      <c r="AS13" s="189" t="str">
        <f t="shared" si="22"/>
        <v/>
      </c>
      <c r="AT13" s="190" t="str">
        <f t="shared" si="23"/>
        <v/>
      </c>
      <c r="AU13" s="190" t="str">
        <f t="shared" si="24"/>
        <v>UNIQUE</v>
      </c>
      <c r="AV13" s="190" t="str">
        <f t="shared" si="25"/>
        <v/>
      </c>
      <c r="AW13" s="191" t="str">
        <f t="shared" si="26"/>
        <v/>
      </c>
      <c r="AX13" s="196" t="b">
        <f t="shared" si="27"/>
        <v>0</v>
      </c>
    </row>
    <row r="14" spans="1:51" x14ac:dyDescent="0.25">
      <c r="A14" s="18" t="s">
        <v>538</v>
      </c>
      <c r="B14" s="8">
        <f>COUNTIFS(tbl_data[T1],A14,tbl_data[12. Consultation Group of],$B$3)</f>
        <v>0</v>
      </c>
      <c r="C14" s="9">
        <f>COUNTIFS(tbl_data[T1],$A14,tbl_data[12. Consultation Group of],$C$3)</f>
        <v>0</v>
      </c>
      <c r="D14" s="9">
        <f>COUNTIFS(tbl_data[T1],$A14,tbl_data[12. Consultation Group of],$D$3)</f>
        <v>0</v>
      </c>
      <c r="E14" s="9">
        <f>COUNTIFS(tbl_data[T1],$A14,tbl_data[12. Consultation Group of],$E$3)</f>
        <v>0</v>
      </c>
      <c r="F14" s="9">
        <f>COUNTIFS(tbl_data[T1],$A14,tbl_data[12. Consultation Group of],$F$3)</f>
        <v>0</v>
      </c>
      <c r="G14" s="13">
        <f t="shared" si="8"/>
        <v>0</v>
      </c>
      <c r="H14" s="8">
        <f>COUNTIFS(tbl_data[T2],A14,tbl_data[12. Consultation Group of],$H$3)</f>
        <v>0</v>
      </c>
      <c r="I14" s="9">
        <f>COUNTIFS(tbl_data[T2],$A14,tbl_data[12. Consultation Group of],$I$3)</f>
        <v>0</v>
      </c>
      <c r="J14" s="9">
        <f>COUNTIFS(tbl_data[T2],$A14,tbl_data[12. Consultation Group of],$J$3)</f>
        <v>0</v>
      </c>
      <c r="K14" s="9">
        <f>COUNTIFS(tbl_data[T2],$A14,tbl_data[12. Consultation Group of],$K$3)</f>
        <v>0</v>
      </c>
      <c r="L14" s="9">
        <f>COUNTIFS(tbl_data[T2],$A14,tbl_data[12. Consultation Group of],$L$3)</f>
        <v>0</v>
      </c>
      <c r="M14" s="13">
        <f t="shared" si="9"/>
        <v>0</v>
      </c>
      <c r="N14" s="8">
        <f>COUNTIFS(tbl_data[T3],$A14,tbl_data[12. Consultation Group of],$N$3)</f>
        <v>1</v>
      </c>
      <c r="O14" s="9">
        <f>COUNTIFS(tbl_data[T3],$A14,tbl_data[12. Consultation Group of],$O$3)</f>
        <v>0</v>
      </c>
      <c r="P14" s="9">
        <f>COUNTIFS(tbl_data[T3],$A14,tbl_data[12. Consultation Group of],$P$3)</f>
        <v>0</v>
      </c>
      <c r="Q14" s="9">
        <f>COUNTIFS(tbl_data[T3],$A14,tbl_data[12. Consultation Group of],$Q$3)</f>
        <v>0</v>
      </c>
      <c r="R14" s="9">
        <f>COUNTIFS(tbl_data[T3],$A14,tbl_data[12. Consultation Group of],$R$3)</f>
        <v>0</v>
      </c>
      <c r="S14" s="13">
        <f t="shared" si="10"/>
        <v>1</v>
      </c>
      <c r="T14" s="11">
        <f t="shared" si="0"/>
        <v>1</v>
      </c>
      <c r="U14" s="12">
        <f t="shared" si="1"/>
        <v>0</v>
      </c>
      <c r="V14" s="12">
        <f t="shared" si="2"/>
        <v>0</v>
      </c>
      <c r="W14" s="12">
        <f t="shared" si="3"/>
        <v>0</v>
      </c>
      <c r="X14" s="12">
        <f t="shared" si="4"/>
        <v>0</v>
      </c>
      <c r="Y14" s="13">
        <f t="shared" si="11"/>
        <v>1</v>
      </c>
      <c r="Z14" s="32"/>
      <c r="AB14" s="146">
        <f t="shared" si="12"/>
        <v>5.8823529411764705E-2</v>
      </c>
      <c r="AC14" s="146">
        <f t="shared" si="13"/>
        <v>0</v>
      </c>
      <c r="AD14" s="146">
        <f t="shared" si="14"/>
        <v>0</v>
      </c>
      <c r="AE14" s="146">
        <f t="shared" si="15"/>
        <v>0</v>
      </c>
      <c r="AF14" s="146">
        <f t="shared" si="16"/>
        <v>0</v>
      </c>
      <c r="AG14" s="146">
        <f t="shared" si="17"/>
        <v>2.0833333333333332E-2</v>
      </c>
      <c r="AH14" s="32"/>
      <c r="AI14" s="24" t="str">
        <f t="shared" si="18"/>
        <v>Early marriage</v>
      </c>
      <c r="AJ14" t="str">
        <f>INDEX(tbl_threat_catg[Category],MATCH(AI14,tbl_threat_catg[Threat],0),1)</f>
        <v>Social</v>
      </c>
      <c r="AK14" s="151">
        <f t="shared" si="19"/>
        <v>5.8823529411764705E-2</v>
      </c>
      <c r="AL14" s="151">
        <f t="shared" si="19"/>
        <v>0</v>
      </c>
      <c r="AM14" s="151">
        <f t="shared" si="6"/>
        <v>0</v>
      </c>
      <c r="AN14" s="151">
        <f t="shared" si="6"/>
        <v>0</v>
      </c>
      <c r="AO14" s="151">
        <f t="shared" si="6"/>
        <v>0</v>
      </c>
      <c r="AP14" s="151">
        <f t="shared" si="20"/>
        <v>5.8823529411764705E-2</v>
      </c>
      <c r="AQ14" s="150">
        <f t="shared" si="21"/>
        <v>1.5283842794759826E-2</v>
      </c>
      <c r="AS14" s="189" t="str">
        <f t="shared" si="22"/>
        <v>UNIQUE</v>
      </c>
      <c r="AT14" s="190" t="str">
        <f t="shared" si="23"/>
        <v/>
      </c>
      <c r="AU14" s="190" t="str">
        <f t="shared" si="24"/>
        <v/>
      </c>
      <c r="AV14" s="190" t="str">
        <f t="shared" si="25"/>
        <v/>
      </c>
      <c r="AW14" s="191" t="str">
        <f t="shared" si="26"/>
        <v/>
      </c>
      <c r="AX14" s="196" t="b">
        <f t="shared" si="27"/>
        <v>0</v>
      </c>
    </row>
    <row r="15" spans="1:51" x14ac:dyDescent="0.25">
      <c r="A15" s="18" t="s">
        <v>274</v>
      </c>
      <c r="B15" s="8">
        <f>COUNTIFS(tbl_data[T1],A15,tbl_data[12. Consultation Group of],$B$3)</f>
        <v>0</v>
      </c>
      <c r="C15" s="9">
        <f>COUNTIFS(tbl_data[T1],$A15,tbl_data[12. Consultation Group of],$C$3)</f>
        <v>2</v>
      </c>
      <c r="D15" s="9">
        <f>COUNTIFS(tbl_data[T1],$A15,tbl_data[12. Consultation Group of],$D$3)</f>
        <v>2</v>
      </c>
      <c r="E15" s="9">
        <f>COUNTIFS(tbl_data[T1],$A15,tbl_data[12. Consultation Group of],$E$3)</f>
        <v>2</v>
      </c>
      <c r="F15" s="9">
        <f>COUNTIFS(tbl_data[T1],$A15,tbl_data[12. Consultation Group of],$F$3)</f>
        <v>0</v>
      </c>
      <c r="G15" s="13">
        <f t="shared" si="8"/>
        <v>6</v>
      </c>
      <c r="H15" s="8">
        <f>COUNTIFS(tbl_data[T2],A15,tbl_data[12. Consultation Group of],$H$3)</f>
        <v>1</v>
      </c>
      <c r="I15" s="9">
        <f>COUNTIFS(tbl_data[T2],$A15,tbl_data[12. Consultation Group of],$I$3)</f>
        <v>0</v>
      </c>
      <c r="J15" s="9">
        <f>COUNTIFS(tbl_data[T2],$A15,tbl_data[12. Consultation Group of],$J$3)</f>
        <v>0</v>
      </c>
      <c r="K15" s="9">
        <f>COUNTIFS(tbl_data[T2],$A15,tbl_data[12. Consultation Group of],$K$3)</f>
        <v>1</v>
      </c>
      <c r="L15" s="9">
        <f>COUNTIFS(tbl_data[T2],$A15,tbl_data[12. Consultation Group of],$L$3)</f>
        <v>1</v>
      </c>
      <c r="M15" s="13">
        <f t="shared" si="9"/>
        <v>3</v>
      </c>
      <c r="N15" s="8">
        <f>COUNTIFS(tbl_data[T3],$A15,tbl_data[12. Consultation Group of],$N$3)</f>
        <v>0</v>
      </c>
      <c r="O15" s="9">
        <f>COUNTIFS(tbl_data[T3],$A15,tbl_data[12. Consultation Group of],$O$3)</f>
        <v>1</v>
      </c>
      <c r="P15" s="9">
        <f>COUNTIFS(tbl_data[T3],$A15,tbl_data[12. Consultation Group of],$P$3)</f>
        <v>1</v>
      </c>
      <c r="Q15" s="9">
        <f>COUNTIFS(tbl_data[T3],$A15,tbl_data[12. Consultation Group of],$Q$3)</f>
        <v>2</v>
      </c>
      <c r="R15" s="9">
        <f>COUNTIFS(tbl_data[T3],$A15,tbl_data[12. Consultation Group of],$R$3)</f>
        <v>0</v>
      </c>
      <c r="S15" s="13">
        <f t="shared" si="10"/>
        <v>4</v>
      </c>
      <c r="T15" s="11">
        <f t="shared" si="0"/>
        <v>2</v>
      </c>
      <c r="U15" s="12">
        <f t="shared" si="1"/>
        <v>7</v>
      </c>
      <c r="V15" s="12">
        <f t="shared" si="2"/>
        <v>7</v>
      </c>
      <c r="W15" s="12">
        <f t="shared" si="3"/>
        <v>10</v>
      </c>
      <c r="X15" s="12">
        <f t="shared" si="4"/>
        <v>2</v>
      </c>
      <c r="Y15" s="13">
        <f t="shared" si="11"/>
        <v>28</v>
      </c>
      <c r="Z15" s="32"/>
      <c r="AB15" s="146">
        <f t="shared" si="12"/>
        <v>0.11764705882352941</v>
      </c>
      <c r="AC15" s="146">
        <f t="shared" si="13"/>
        <v>1</v>
      </c>
      <c r="AD15" s="146">
        <f t="shared" si="14"/>
        <v>0.77777777777777779</v>
      </c>
      <c r="AE15" s="146">
        <f t="shared" si="15"/>
        <v>0.52631578947368418</v>
      </c>
      <c r="AF15" s="146">
        <f t="shared" si="16"/>
        <v>0.2857142857142857</v>
      </c>
      <c r="AG15" s="146">
        <f t="shared" si="17"/>
        <v>0.58333333333333337</v>
      </c>
      <c r="AH15" s="32"/>
      <c r="AI15" s="24" t="str">
        <f t="shared" si="18"/>
        <v>Earthquakes</v>
      </c>
      <c r="AJ15" t="str">
        <f>INDEX(tbl_threat_catg[Category],MATCH(AI15,tbl_threat_catg[Threat],0),1)</f>
        <v>Natural Common</v>
      </c>
      <c r="AK15" s="151">
        <f t="shared" si="19"/>
        <v>0.11764705882352941</v>
      </c>
      <c r="AL15" s="151">
        <f t="shared" si="19"/>
        <v>1</v>
      </c>
      <c r="AM15" s="151">
        <f t="shared" si="6"/>
        <v>0.77777777777777779</v>
      </c>
      <c r="AN15" s="151">
        <f t="shared" si="6"/>
        <v>0.52631578947368418</v>
      </c>
      <c r="AO15" s="151">
        <f t="shared" si="6"/>
        <v>0.2857142857142857</v>
      </c>
      <c r="AP15" s="151">
        <f t="shared" si="20"/>
        <v>2.7074549117892768</v>
      </c>
      <c r="AQ15" s="150">
        <f t="shared" si="21"/>
        <v>0.70346535917668984</v>
      </c>
      <c r="AS15" s="189" t="str">
        <f t="shared" si="22"/>
        <v/>
      </c>
      <c r="AT15" s="190" t="str">
        <f t="shared" si="23"/>
        <v/>
      </c>
      <c r="AU15" s="190" t="str">
        <f t="shared" si="24"/>
        <v/>
      </c>
      <c r="AV15" s="190" t="str">
        <f t="shared" si="25"/>
        <v/>
      </c>
      <c r="AW15" s="191" t="str">
        <f t="shared" si="26"/>
        <v/>
      </c>
      <c r="AX15" s="196" t="b">
        <f t="shared" si="27"/>
        <v>1</v>
      </c>
    </row>
    <row r="16" spans="1:51" x14ac:dyDescent="0.25">
      <c r="A16" s="130" t="s">
        <v>495</v>
      </c>
      <c r="B16" s="8">
        <f>COUNTIFS(tbl_data[T1],A16,tbl_data[12. Consultation Group of],$B$3)</f>
        <v>0</v>
      </c>
      <c r="C16" s="9">
        <f>COUNTIFS(tbl_data[T1],$A16,tbl_data[12. Consultation Group of],$C$3)</f>
        <v>0</v>
      </c>
      <c r="D16" s="9">
        <f>COUNTIFS(tbl_data[T1],$A16,tbl_data[12. Consultation Group of],$D$3)</f>
        <v>0</v>
      </c>
      <c r="E16" s="9">
        <f>COUNTIFS(tbl_data[T1],$A16,tbl_data[12. Consultation Group of],$E$3)</f>
        <v>0</v>
      </c>
      <c r="F16" s="9">
        <f>COUNTIFS(tbl_data[T1],$A16,tbl_data[12. Consultation Group of],$F$3)</f>
        <v>0</v>
      </c>
      <c r="G16" s="13">
        <f t="shared" si="8"/>
        <v>0</v>
      </c>
      <c r="H16" s="8">
        <f>COUNTIFS(tbl_data[T2],A16,tbl_data[12. Consultation Group of],$H$3)</f>
        <v>0</v>
      </c>
      <c r="I16" s="9">
        <f>COUNTIFS(tbl_data[T2],$A16,tbl_data[12. Consultation Group of],$I$3)</f>
        <v>0</v>
      </c>
      <c r="J16" s="9">
        <f>COUNTIFS(tbl_data[T2],$A16,tbl_data[12. Consultation Group of],$J$3)</f>
        <v>0</v>
      </c>
      <c r="K16" s="9">
        <f>COUNTIFS(tbl_data[T2],$A16,tbl_data[12. Consultation Group of],$K$3)</f>
        <v>0</v>
      </c>
      <c r="L16" s="9">
        <f>COUNTIFS(tbl_data[T2],$A16,tbl_data[12. Consultation Group of],$L$3)</f>
        <v>0</v>
      </c>
      <c r="M16" s="13">
        <f t="shared" si="9"/>
        <v>0</v>
      </c>
      <c r="N16" s="8">
        <f>COUNTIFS(tbl_data[T3],$A16,tbl_data[12. Consultation Group of],$N$3)</f>
        <v>0</v>
      </c>
      <c r="O16" s="9">
        <f>COUNTIFS(tbl_data[T3],$A16,tbl_data[12. Consultation Group of],$O$3)</f>
        <v>0</v>
      </c>
      <c r="P16" s="9">
        <f>COUNTIFS(tbl_data[T3],$A16,tbl_data[12. Consultation Group of],$P$3)</f>
        <v>0</v>
      </c>
      <c r="Q16" s="9">
        <f>COUNTIFS(tbl_data[T3],$A16,tbl_data[12. Consultation Group of],$Q$3)</f>
        <v>0</v>
      </c>
      <c r="R16" s="9">
        <f>COUNTIFS(tbl_data[T3],$A16,tbl_data[12. Consultation Group of],$R$3)</f>
        <v>0</v>
      </c>
      <c r="S16" s="13">
        <f t="shared" si="10"/>
        <v>0</v>
      </c>
      <c r="T16" s="11">
        <f t="shared" si="0"/>
        <v>0</v>
      </c>
      <c r="U16" s="12">
        <f t="shared" si="1"/>
        <v>0</v>
      </c>
      <c r="V16" s="12">
        <f t="shared" si="2"/>
        <v>0</v>
      </c>
      <c r="W16" s="12">
        <f t="shared" si="3"/>
        <v>0</v>
      </c>
      <c r="X16" s="12">
        <f t="shared" si="4"/>
        <v>0</v>
      </c>
      <c r="Y16" s="13">
        <f t="shared" si="11"/>
        <v>0</v>
      </c>
      <c r="Z16" s="32"/>
      <c r="AB16" s="146">
        <f t="shared" si="12"/>
        <v>0</v>
      </c>
      <c r="AC16" s="146">
        <f t="shared" si="13"/>
        <v>0</v>
      </c>
      <c r="AD16" s="146">
        <f t="shared" si="14"/>
        <v>0</v>
      </c>
      <c r="AE16" s="146">
        <f t="shared" si="15"/>
        <v>0</v>
      </c>
      <c r="AF16" s="146">
        <f t="shared" si="16"/>
        <v>0</v>
      </c>
      <c r="AG16" s="146">
        <f t="shared" si="17"/>
        <v>0</v>
      </c>
      <c r="AH16" s="32"/>
      <c r="AI16" s="24" t="str">
        <f t="shared" si="18"/>
        <v>Famine</v>
      </c>
      <c r="AJ16" t="str">
        <f>INDEX(tbl_threat_catg[Category],MATCH(AI16,tbl_threat_catg[Threat],0),1)</f>
        <v xml:space="preserve">Environmental </v>
      </c>
      <c r="AK16" s="151">
        <f t="shared" si="19"/>
        <v>0</v>
      </c>
      <c r="AL16" s="151">
        <f t="shared" si="19"/>
        <v>0</v>
      </c>
      <c r="AM16" s="151">
        <f t="shared" si="6"/>
        <v>0</v>
      </c>
      <c r="AN16" s="151">
        <f t="shared" si="6"/>
        <v>0</v>
      </c>
      <c r="AO16" s="151">
        <f t="shared" si="6"/>
        <v>0</v>
      </c>
      <c r="AP16" s="151">
        <f t="shared" si="20"/>
        <v>0</v>
      </c>
      <c r="AQ16" s="150">
        <f t="shared" si="21"/>
        <v>0</v>
      </c>
      <c r="AS16" s="189" t="str">
        <f t="shared" si="22"/>
        <v/>
      </c>
      <c r="AT16" s="190" t="str">
        <f t="shared" si="23"/>
        <v/>
      </c>
      <c r="AU16" s="190" t="str">
        <f t="shared" si="24"/>
        <v/>
      </c>
      <c r="AV16" s="190" t="str">
        <f t="shared" si="25"/>
        <v/>
      </c>
      <c r="AW16" s="191" t="str">
        <f t="shared" si="26"/>
        <v/>
      </c>
      <c r="AX16" s="196" t="b">
        <f t="shared" si="27"/>
        <v>0</v>
      </c>
    </row>
    <row r="17" spans="1:50" x14ac:dyDescent="0.25">
      <c r="A17" s="18" t="s">
        <v>196</v>
      </c>
      <c r="B17" s="8">
        <f>COUNTIFS(tbl_data[T1],A17,tbl_data[12. Consultation Group of],$B$3)</f>
        <v>0</v>
      </c>
      <c r="C17" s="9">
        <f>COUNTIFS(tbl_data[T1],$A17,tbl_data[12. Consultation Group of],$C$3)</f>
        <v>1</v>
      </c>
      <c r="D17" s="9">
        <f>COUNTIFS(tbl_data[T1],$A17,tbl_data[12. Consultation Group of],$D$3)</f>
        <v>0</v>
      </c>
      <c r="E17" s="9">
        <f>COUNTIFS(tbl_data[T1],$A17,tbl_data[12. Consultation Group of],$E$3)</f>
        <v>0</v>
      </c>
      <c r="F17" s="9">
        <f>COUNTIFS(tbl_data[T1],$A17,tbl_data[12. Consultation Group of],$F$3)</f>
        <v>0</v>
      </c>
      <c r="G17" s="13">
        <f t="shared" si="8"/>
        <v>1</v>
      </c>
      <c r="H17" s="8">
        <f>COUNTIFS(tbl_data[T2],A17,tbl_data[12. Consultation Group of],$H$3)</f>
        <v>0</v>
      </c>
      <c r="I17" s="9">
        <f>COUNTIFS(tbl_data[T2],$A17,tbl_data[12. Consultation Group of],$I$3)</f>
        <v>1</v>
      </c>
      <c r="J17" s="9">
        <f>COUNTIFS(tbl_data[T2],$A17,tbl_data[12. Consultation Group of],$J$3)</f>
        <v>2</v>
      </c>
      <c r="K17" s="9">
        <f>COUNTIFS(tbl_data[T2],$A17,tbl_data[12. Consultation Group of],$K$3)</f>
        <v>4</v>
      </c>
      <c r="L17" s="9">
        <f>COUNTIFS(tbl_data[T2],$A17,tbl_data[12. Consultation Group of],$L$3)</f>
        <v>0</v>
      </c>
      <c r="M17" s="13">
        <f t="shared" si="9"/>
        <v>7</v>
      </c>
      <c r="N17" s="8">
        <f>COUNTIFS(tbl_data[T3],$A17,tbl_data[12. Consultation Group of],$N$3)</f>
        <v>4</v>
      </c>
      <c r="O17" s="9">
        <f>COUNTIFS(tbl_data[T3],$A17,tbl_data[12. Consultation Group of],$O$3)</f>
        <v>0</v>
      </c>
      <c r="P17" s="9">
        <f>COUNTIFS(tbl_data[T3],$A17,tbl_data[12. Consultation Group of],$P$3)</f>
        <v>1</v>
      </c>
      <c r="Q17" s="9">
        <f>COUNTIFS(tbl_data[T3],$A17,tbl_data[12. Consultation Group of],$Q$3)</f>
        <v>2</v>
      </c>
      <c r="R17" s="9">
        <f>COUNTIFS(tbl_data[T3],$A17,tbl_data[12. Consultation Group of],$R$3)</f>
        <v>0</v>
      </c>
      <c r="S17" s="13">
        <f t="shared" si="10"/>
        <v>7</v>
      </c>
      <c r="T17" s="11">
        <f t="shared" si="0"/>
        <v>4</v>
      </c>
      <c r="U17" s="12">
        <f t="shared" si="1"/>
        <v>5</v>
      </c>
      <c r="V17" s="12">
        <f t="shared" si="2"/>
        <v>5</v>
      </c>
      <c r="W17" s="12">
        <f t="shared" si="3"/>
        <v>10</v>
      </c>
      <c r="X17" s="12">
        <f t="shared" si="4"/>
        <v>0</v>
      </c>
      <c r="Y17" s="13">
        <f t="shared" si="11"/>
        <v>24</v>
      </c>
      <c r="Z17" s="32"/>
      <c r="AB17" s="146">
        <f t="shared" si="12"/>
        <v>0.23529411764705882</v>
      </c>
      <c r="AC17" s="146">
        <f t="shared" si="13"/>
        <v>0.7142857142857143</v>
      </c>
      <c r="AD17" s="146">
        <f t="shared" si="14"/>
        <v>0.55555555555555558</v>
      </c>
      <c r="AE17" s="146">
        <f t="shared" si="15"/>
        <v>0.52631578947368418</v>
      </c>
      <c r="AF17" s="146">
        <f t="shared" si="16"/>
        <v>0</v>
      </c>
      <c r="AG17" s="146">
        <f t="shared" si="17"/>
        <v>0.5</v>
      </c>
      <c r="AH17" s="32"/>
      <c r="AI17" s="24" t="str">
        <f t="shared" si="18"/>
        <v>Fire</v>
      </c>
      <c r="AJ17" t="str">
        <f>INDEX(tbl_threat_catg[Category],MATCH(AI17,tbl_threat_catg[Threat],0),1)</f>
        <v>Natural Common</v>
      </c>
      <c r="AK17" s="151">
        <f t="shared" si="19"/>
        <v>0.23529411764705882</v>
      </c>
      <c r="AL17" s="151">
        <f t="shared" si="19"/>
        <v>0.7142857142857143</v>
      </c>
      <c r="AM17" s="151">
        <f t="shared" si="6"/>
        <v>0.55555555555555558</v>
      </c>
      <c r="AN17" s="151">
        <f t="shared" si="6"/>
        <v>0.52631578947368418</v>
      </c>
      <c r="AO17" s="151">
        <f t="shared" si="6"/>
        <v>0</v>
      </c>
      <c r="AP17" s="151">
        <f t="shared" si="20"/>
        <v>2.0314511769620127</v>
      </c>
      <c r="AQ17" s="150">
        <f t="shared" si="21"/>
        <v>0.52782246737659289</v>
      </c>
      <c r="AS17" s="189" t="str">
        <f t="shared" si="22"/>
        <v/>
      </c>
      <c r="AT17" s="190" t="str">
        <f t="shared" si="23"/>
        <v/>
      </c>
      <c r="AU17" s="190" t="str">
        <f t="shared" si="24"/>
        <v/>
      </c>
      <c r="AV17" s="190" t="str">
        <f t="shared" si="25"/>
        <v/>
      </c>
      <c r="AW17" s="191" t="str">
        <f t="shared" si="26"/>
        <v/>
      </c>
      <c r="AX17" s="196" t="b">
        <f t="shared" si="27"/>
        <v>0</v>
      </c>
    </row>
    <row r="18" spans="1:50" x14ac:dyDescent="0.25">
      <c r="A18" s="18" t="s">
        <v>302</v>
      </c>
      <c r="B18" s="8">
        <f>COUNTIFS(tbl_data[T1],A18,tbl_data[12. Consultation Group of],$B$3)</f>
        <v>4</v>
      </c>
      <c r="C18" s="9">
        <f>COUNTIFS(tbl_data[T1],$A18,tbl_data[12. Consultation Group of],$C$3)</f>
        <v>2</v>
      </c>
      <c r="D18" s="9">
        <f>COUNTIFS(tbl_data[T1],$A18,tbl_data[12. Consultation Group of],$D$3)</f>
        <v>3</v>
      </c>
      <c r="E18" s="9">
        <f>COUNTIFS(tbl_data[T1],$A18,tbl_data[12. Consultation Group of],$E$3)</f>
        <v>6</v>
      </c>
      <c r="F18" s="9">
        <f>COUNTIFS(tbl_data[T1],$A18,tbl_data[12. Consultation Group of],$F$3)</f>
        <v>0</v>
      </c>
      <c r="G18" s="13">
        <f>SUM(B18:F18)</f>
        <v>15</v>
      </c>
      <c r="H18" s="8">
        <f>COUNTIFS(tbl_data[T2],A18,tbl_data[12. Consultation Group of],$H$3)</f>
        <v>0</v>
      </c>
      <c r="I18" s="9">
        <f>COUNTIFS(tbl_data[T2],$A18,tbl_data[12. Consultation Group of],$I$3)</f>
        <v>0</v>
      </c>
      <c r="J18" s="9">
        <f>COUNTIFS(tbl_data[T2],$A18,tbl_data[12. Consultation Group of],$J$3)</f>
        <v>0</v>
      </c>
      <c r="K18" s="9">
        <f>COUNTIFS(tbl_data[T2],$A18,tbl_data[12. Consultation Group of],$K$3)</f>
        <v>0</v>
      </c>
      <c r="L18" s="9">
        <f>COUNTIFS(tbl_data[T2],$A18,tbl_data[12. Consultation Group of],$L$3)</f>
        <v>1</v>
      </c>
      <c r="M18" s="13">
        <f t="shared" si="9"/>
        <v>1</v>
      </c>
      <c r="N18" s="8">
        <f>COUNTIFS(tbl_data[T3],$A18,tbl_data[12. Consultation Group of],$N$3)</f>
        <v>0</v>
      </c>
      <c r="O18" s="9">
        <f>COUNTIFS(tbl_data[T3],$A18,tbl_data[12. Consultation Group of],$O$3)</f>
        <v>0</v>
      </c>
      <c r="P18" s="9">
        <f>COUNTIFS(tbl_data[T3],$A18,tbl_data[12. Consultation Group of],$P$3)</f>
        <v>0</v>
      </c>
      <c r="Q18" s="9">
        <f>COUNTIFS(tbl_data[T3],$A18,tbl_data[12. Consultation Group of],$Q$3)</f>
        <v>1</v>
      </c>
      <c r="R18" s="9">
        <f>COUNTIFS(tbl_data[T3],$A18,tbl_data[12. Consultation Group of],$R$3)</f>
        <v>0</v>
      </c>
      <c r="S18" s="13">
        <f t="shared" si="10"/>
        <v>1</v>
      </c>
      <c r="T18" s="11">
        <f>B18*3+H18*2+N18*1</f>
        <v>12</v>
      </c>
      <c r="U18" s="12">
        <f t="shared" si="1"/>
        <v>6</v>
      </c>
      <c r="V18" s="12">
        <f t="shared" si="2"/>
        <v>9</v>
      </c>
      <c r="W18" s="12">
        <f t="shared" si="3"/>
        <v>19</v>
      </c>
      <c r="X18" s="12">
        <f t="shared" si="4"/>
        <v>2</v>
      </c>
      <c r="Y18" s="13">
        <f t="shared" si="11"/>
        <v>48</v>
      </c>
      <c r="Z18" s="32"/>
      <c r="AB18" s="146">
        <f t="shared" si="12"/>
        <v>0.70588235294117652</v>
      </c>
      <c r="AC18" s="146">
        <f t="shared" si="13"/>
        <v>0.8571428571428571</v>
      </c>
      <c r="AD18" s="146">
        <f t="shared" si="14"/>
        <v>1</v>
      </c>
      <c r="AE18" s="146">
        <f t="shared" si="15"/>
        <v>1</v>
      </c>
      <c r="AF18" s="146">
        <f t="shared" si="16"/>
        <v>0.2857142857142857</v>
      </c>
      <c r="AG18" s="146">
        <f t="shared" si="17"/>
        <v>1</v>
      </c>
      <c r="AH18" s="32"/>
      <c r="AI18" s="24" t="str">
        <f t="shared" si="18"/>
        <v>Floods</v>
      </c>
      <c r="AJ18" t="str">
        <f>INDEX(tbl_threat_catg[Category],MATCH(AI18,tbl_threat_catg[Threat],0),1)</f>
        <v>Natural Common</v>
      </c>
      <c r="AK18" s="151">
        <f t="shared" si="19"/>
        <v>0.70588235294117652</v>
      </c>
      <c r="AL18" s="151">
        <f t="shared" si="19"/>
        <v>0.8571428571428571</v>
      </c>
      <c r="AM18" s="151">
        <f t="shared" si="6"/>
        <v>1</v>
      </c>
      <c r="AN18" s="151">
        <f t="shared" si="6"/>
        <v>1</v>
      </c>
      <c r="AO18" s="151">
        <f t="shared" si="6"/>
        <v>0.2857142857142857</v>
      </c>
      <c r="AP18" s="151">
        <f t="shared" si="20"/>
        <v>3.848739495798319</v>
      </c>
      <c r="AQ18" s="150">
        <f t="shared" si="21"/>
        <v>1</v>
      </c>
      <c r="AS18" s="189" t="str">
        <f t="shared" si="22"/>
        <v/>
      </c>
      <c r="AT18" s="190" t="str">
        <f t="shared" si="23"/>
        <v/>
      </c>
      <c r="AU18" s="190" t="str">
        <f t="shared" si="24"/>
        <v/>
      </c>
      <c r="AV18" s="190" t="str">
        <f t="shared" si="25"/>
        <v/>
      </c>
      <c r="AW18" s="191" t="str">
        <f t="shared" si="26"/>
        <v/>
      </c>
      <c r="AX18" s="196" t="b">
        <f t="shared" si="27"/>
        <v>1</v>
      </c>
    </row>
    <row r="19" spans="1:50" x14ac:dyDescent="0.25">
      <c r="A19" s="18" t="s">
        <v>253</v>
      </c>
      <c r="B19" s="8">
        <f>COUNTIFS(tbl_data[T1],A19,tbl_data[12. Consultation Group of],$B$3)</f>
        <v>0</v>
      </c>
      <c r="C19" s="9">
        <f>COUNTIFS(tbl_data[T1],$A19,tbl_data[12. Consultation Group of],$C$3)</f>
        <v>0</v>
      </c>
      <c r="D19" s="9">
        <f>COUNTIFS(tbl_data[T1],$A19,tbl_data[12. Consultation Group of],$D$3)</f>
        <v>0</v>
      </c>
      <c r="E19" s="9">
        <f>COUNTIFS(tbl_data[T1],$A19,tbl_data[12. Consultation Group of],$E$3)</f>
        <v>0</v>
      </c>
      <c r="F19" s="9">
        <f>COUNTIFS(tbl_data[T1],$A19,tbl_data[12. Consultation Group of],$F$3)</f>
        <v>0</v>
      </c>
      <c r="G19" s="13">
        <f t="shared" si="8"/>
        <v>0</v>
      </c>
      <c r="H19" s="8">
        <f>COUNTIFS(tbl_data[T2],A19,tbl_data[12. Consultation Group of],$H$3)</f>
        <v>1</v>
      </c>
      <c r="I19" s="9">
        <f>COUNTIFS(tbl_data[T2],$A19,tbl_data[12. Consultation Group of],$I$3)</f>
        <v>0</v>
      </c>
      <c r="J19" s="9">
        <f>COUNTIFS(tbl_data[T2],$A19,tbl_data[12. Consultation Group of],$J$3)</f>
        <v>0</v>
      </c>
      <c r="K19" s="9">
        <f>COUNTIFS(tbl_data[T2],$A19,tbl_data[12. Consultation Group of],$K$3)</f>
        <v>0</v>
      </c>
      <c r="L19" s="9">
        <f>COUNTIFS(tbl_data[T2],$A19,tbl_data[12. Consultation Group of],$L$3)</f>
        <v>0</v>
      </c>
      <c r="M19" s="13">
        <f t="shared" si="9"/>
        <v>1</v>
      </c>
      <c r="N19" s="8">
        <f>COUNTIFS(tbl_data[T3],$A19,tbl_data[12. Consultation Group of],$N$3)</f>
        <v>0</v>
      </c>
      <c r="O19" s="9">
        <f>COUNTIFS(tbl_data[T3],$A19,tbl_data[12. Consultation Group of],$O$3)</f>
        <v>0</v>
      </c>
      <c r="P19" s="9">
        <f>COUNTIFS(tbl_data[T3],$A19,tbl_data[12. Consultation Group of],$P$3)</f>
        <v>0</v>
      </c>
      <c r="Q19" s="9">
        <f>COUNTIFS(tbl_data[T3],$A19,tbl_data[12. Consultation Group of],$Q$3)</f>
        <v>0</v>
      </c>
      <c r="R19" s="9">
        <f>COUNTIFS(tbl_data[T3],$A19,tbl_data[12. Consultation Group of],$R$3)</f>
        <v>0</v>
      </c>
      <c r="S19" s="13">
        <f t="shared" si="10"/>
        <v>0</v>
      </c>
      <c r="T19" s="11">
        <f t="shared" si="0"/>
        <v>2</v>
      </c>
      <c r="U19" s="12">
        <f t="shared" si="1"/>
        <v>0</v>
      </c>
      <c r="V19" s="12">
        <f t="shared" si="2"/>
        <v>0</v>
      </c>
      <c r="W19" s="12">
        <f t="shared" si="3"/>
        <v>0</v>
      </c>
      <c r="X19" s="12">
        <f t="shared" si="4"/>
        <v>0</v>
      </c>
      <c r="Y19" s="13">
        <f t="shared" si="11"/>
        <v>2</v>
      </c>
      <c r="Z19" s="32"/>
      <c r="AB19" s="146">
        <f t="shared" si="12"/>
        <v>0.11764705882352941</v>
      </c>
      <c r="AC19" s="146">
        <f t="shared" si="13"/>
        <v>0</v>
      </c>
      <c r="AD19" s="146">
        <f t="shared" si="14"/>
        <v>0</v>
      </c>
      <c r="AE19" s="146">
        <f t="shared" si="15"/>
        <v>0</v>
      </c>
      <c r="AF19" s="146">
        <f t="shared" si="16"/>
        <v>0</v>
      </c>
      <c r="AG19" s="146">
        <f t="shared" si="17"/>
        <v>4.1666666666666664E-2</v>
      </c>
      <c r="AH19" s="32"/>
      <c r="AI19" s="24" t="str">
        <f t="shared" si="18"/>
        <v>Food Insecurity</v>
      </c>
      <c r="AJ19" t="str">
        <f>INDEX(tbl_threat_catg[Category],MATCH(AI19,tbl_threat_catg[Threat],0),1)</f>
        <v>Social</v>
      </c>
      <c r="AK19" s="151">
        <f t="shared" si="19"/>
        <v>0.11764705882352941</v>
      </c>
      <c r="AL19" s="151">
        <f t="shared" si="19"/>
        <v>0</v>
      </c>
      <c r="AM19" s="151">
        <f t="shared" si="6"/>
        <v>0</v>
      </c>
      <c r="AN19" s="151">
        <f t="shared" si="6"/>
        <v>0</v>
      </c>
      <c r="AO19" s="151">
        <f t="shared" si="6"/>
        <v>0</v>
      </c>
      <c r="AP19" s="151">
        <f t="shared" si="20"/>
        <v>0.11764705882352941</v>
      </c>
      <c r="AQ19" s="150">
        <f t="shared" si="21"/>
        <v>3.0567685589519653E-2</v>
      </c>
      <c r="AS19" s="189" t="str">
        <f t="shared" si="22"/>
        <v>UNIQUE</v>
      </c>
      <c r="AT19" s="190" t="str">
        <f t="shared" si="23"/>
        <v/>
      </c>
      <c r="AU19" s="190" t="str">
        <f t="shared" si="24"/>
        <v/>
      </c>
      <c r="AV19" s="190" t="str">
        <f t="shared" si="25"/>
        <v/>
      </c>
      <c r="AW19" s="191" t="str">
        <f t="shared" si="26"/>
        <v/>
      </c>
      <c r="AX19" s="196" t="b">
        <f t="shared" si="27"/>
        <v>0</v>
      </c>
    </row>
    <row r="20" spans="1:50" x14ac:dyDescent="0.25">
      <c r="A20" s="18" t="s">
        <v>354</v>
      </c>
      <c r="B20" s="8">
        <f>COUNTIFS(tbl_data[T1],A20,tbl_data[12. Consultation Group of],$B$3)</f>
        <v>0</v>
      </c>
      <c r="C20" s="9">
        <f>COUNTIFS(tbl_data[T1],$A20,tbl_data[12. Consultation Group of],$C$3)</f>
        <v>0</v>
      </c>
      <c r="D20" s="9">
        <f>COUNTIFS(tbl_data[T1],$A20,tbl_data[12. Consultation Group of],$D$3)</f>
        <v>0</v>
      </c>
      <c r="E20" s="9">
        <f>COUNTIFS(tbl_data[T1],$A20,tbl_data[12. Consultation Group of],$E$3)</f>
        <v>0</v>
      </c>
      <c r="F20" s="9">
        <f>COUNTIFS(tbl_data[T1],$A20,tbl_data[12. Consultation Group of],$F$3)</f>
        <v>0</v>
      </c>
      <c r="G20" s="13">
        <f t="shared" si="8"/>
        <v>0</v>
      </c>
      <c r="H20" s="8">
        <f>COUNTIFS(tbl_data[T2],A20,tbl_data[12. Consultation Group of],$H$3)</f>
        <v>0</v>
      </c>
      <c r="I20" s="9">
        <f>COUNTIFS(tbl_data[T2],$A20,tbl_data[12. Consultation Group of],$I$3)</f>
        <v>0</v>
      </c>
      <c r="J20" s="9">
        <f>COUNTIFS(tbl_data[T2],$A20,tbl_data[12. Consultation Group of],$J$3)</f>
        <v>0</v>
      </c>
      <c r="K20" s="9">
        <f>COUNTIFS(tbl_data[T2],$A20,tbl_data[12. Consultation Group of],$K$3)</f>
        <v>0</v>
      </c>
      <c r="L20" s="9">
        <f>COUNTIFS(tbl_data[T2],$A20,tbl_data[12. Consultation Group of],$L$3)</f>
        <v>0</v>
      </c>
      <c r="M20" s="13">
        <f t="shared" si="9"/>
        <v>0</v>
      </c>
      <c r="N20" s="8">
        <f>COUNTIFS(tbl_data[T3],$A20,tbl_data[12. Consultation Group of],$N$3)</f>
        <v>0</v>
      </c>
      <c r="O20" s="9">
        <f>COUNTIFS(tbl_data[T3],$A20,tbl_data[12. Consultation Group of],$O$3)</f>
        <v>1</v>
      </c>
      <c r="P20" s="9">
        <f>COUNTIFS(tbl_data[T3],$A20,tbl_data[12. Consultation Group of],$P$3)</f>
        <v>1</v>
      </c>
      <c r="Q20" s="9">
        <f>COUNTIFS(tbl_data[T3],$A20,tbl_data[12. Consultation Group of],$Q$3)</f>
        <v>0</v>
      </c>
      <c r="R20" s="9">
        <f>COUNTIFS(tbl_data[T3],$A20,tbl_data[12. Consultation Group of],$R$3)</f>
        <v>0</v>
      </c>
      <c r="S20" s="13">
        <f t="shared" si="10"/>
        <v>2</v>
      </c>
      <c r="T20" s="11">
        <f t="shared" si="0"/>
        <v>0</v>
      </c>
      <c r="U20" s="12">
        <f t="shared" si="1"/>
        <v>1</v>
      </c>
      <c r="V20" s="12">
        <f t="shared" si="2"/>
        <v>1</v>
      </c>
      <c r="W20" s="12">
        <f t="shared" si="3"/>
        <v>0</v>
      </c>
      <c r="X20" s="12">
        <f t="shared" si="4"/>
        <v>0</v>
      </c>
      <c r="Y20" s="13">
        <f t="shared" si="11"/>
        <v>2</v>
      </c>
      <c r="Z20" s="32"/>
      <c r="AB20" s="146">
        <f t="shared" si="12"/>
        <v>0</v>
      </c>
      <c r="AC20" s="146">
        <f t="shared" si="13"/>
        <v>0.14285714285714285</v>
      </c>
      <c r="AD20" s="146">
        <f t="shared" si="14"/>
        <v>0.1111111111111111</v>
      </c>
      <c r="AE20" s="146">
        <f t="shared" si="15"/>
        <v>0</v>
      </c>
      <c r="AF20" s="146">
        <f t="shared" si="16"/>
        <v>0</v>
      </c>
      <c r="AG20" s="146">
        <f t="shared" si="17"/>
        <v>4.1666666666666664E-2</v>
      </c>
      <c r="AH20" s="32"/>
      <c r="AI20" s="24" t="str">
        <f t="shared" si="18"/>
        <v>Hail</v>
      </c>
      <c r="AJ20" t="str">
        <f>INDEX(tbl_threat_catg[Category],MATCH(AI20,tbl_threat_catg[Threat],0),1)</f>
        <v>Natural</v>
      </c>
      <c r="AK20" s="151">
        <f t="shared" si="19"/>
        <v>0</v>
      </c>
      <c r="AL20" s="151">
        <f t="shared" si="19"/>
        <v>0.14285714285714285</v>
      </c>
      <c r="AM20" s="151">
        <f t="shared" si="6"/>
        <v>0.1111111111111111</v>
      </c>
      <c r="AN20" s="151">
        <f t="shared" si="6"/>
        <v>0</v>
      </c>
      <c r="AO20" s="151">
        <f t="shared" si="6"/>
        <v>0</v>
      </c>
      <c r="AP20" s="151">
        <f t="shared" si="20"/>
        <v>0.25396825396825395</v>
      </c>
      <c r="AQ20" s="150">
        <f t="shared" si="21"/>
        <v>6.5987384764677345E-2</v>
      </c>
      <c r="AS20" s="189" t="str">
        <f t="shared" si="22"/>
        <v/>
      </c>
      <c r="AT20" s="190" t="str">
        <f t="shared" si="23"/>
        <v/>
      </c>
      <c r="AU20" s="190" t="str">
        <f t="shared" si="24"/>
        <v/>
      </c>
      <c r="AV20" s="190" t="str">
        <f t="shared" si="25"/>
        <v/>
      </c>
      <c r="AW20" s="191" t="str">
        <f t="shared" si="26"/>
        <v/>
      </c>
      <c r="AX20" s="196" t="b">
        <f t="shared" si="27"/>
        <v>0</v>
      </c>
    </row>
    <row r="21" spans="1:50" x14ac:dyDescent="0.25">
      <c r="A21" s="18" t="s">
        <v>608</v>
      </c>
      <c r="B21" s="8">
        <f>COUNTIFS(tbl_data[T1],A21,tbl_data[12. Consultation Group of],$B$3)</f>
        <v>0</v>
      </c>
      <c r="C21" s="9">
        <f>COUNTIFS(tbl_data[T1],$A21,tbl_data[12. Consultation Group of],$C$3)</f>
        <v>0</v>
      </c>
      <c r="D21" s="9">
        <f>COUNTIFS(tbl_data[T1],$A21,tbl_data[12. Consultation Group of],$D$3)</f>
        <v>0</v>
      </c>
      <c r="E21" s="9">
        <f>COUNTIFS(tbl_data[T1],$A21,tbl_data[12. Consultation Group of],$E$3)</f>
        <v>0</v>
      </c>
      <c r="F21" s="9">
        <f>COUNTIFS(tbl_data[T1],$A21,tbl_data[12. Consultation Group of],$F$3)</f>
        <v>0</v>
      </c>
      <c r="G21" s="13">
        <f t="shared" si="8"/>
        <v>0</v>
      </c>
      <c r="H21" s="8">
        <f>COUNTIFS(tbl_data[T2],A21,tbl_data[12. Consultation Group of],$H$3)</f>
        <v>0</v>
      </c>
      <c r="I21" s="9">
        <f>COUNTIFS(tbl_data[T2],$A21,tbl_data[12. Consultation Group of],$I$3)</f>
        <v>0</v>
      </c>
      <c r="J21" s="9">
        <f>COUNTIFS(tbl_data[T2],$A21,tbl_data[12. Consultation Group of],$J$3)</f>
        <v>0</v>
      </c>
      <c r="K21" s="9">
        <f>COUNTIFS(tbl_data[T2],$A21,tbl_data[12. Consultation Group of],$K$3)</f>
        <v>0</v>
      </c>
      <c r="L21" s="9">
        <f>COUNTIFS(tbl_data[T2],$A21,tbl_data[12. Consultation Group of],$L$3)</f>
        <v>0</v>
      </c>
      <c r="M21" s="13">
        <f t="shared" si="9"/>
        <v>0</v>
      </c>
      <c r="N21" s="8">
        <f>COUNTIFS(tbl_data[T3],$A21,tbl_data[12. Consultation Group of],$N$3)</f>
        <v>0</v>
      </c>
      <c r="O21" s="9">
        <f>COUNTIFS(tbl_data[T3],$A21,tbl_data[12. Consultation Group of],$O$3)</f>
        <v>0</v>
      </c>
      <c r="P21" s="9">
        <f>COUNTIFS(tbl_data[T3],$A21,tbl_data[12. Consultation Group of],$P$3)</f>
        <v>0</v>
      </c>
      <c r="Q21" s="9">
        <f>COUNTIFS(tbl_data[T3],$A21,tbl_data[12. Consultation Group of],$Q$3)</f>
        <v>1</v>
      </c>
      <c r="R21" s="9">
        <f>COUNTIFS(tbl_data[T3],$A21,tbl_data[12. Consultation Group of],$R$3)</f>
        <v>0</v>
      </c>
      <c r="S21" s="13">
        <f t="shared" si="10"/>
        <v>1</v>
      </c>
      <c r="T21" s="11">
        <f t="shared" si="0"/>
        <v>0</v>
      </c>
      <c r="U21" s="12">
        <f t="shared" si="1"/>
        <v>0</v>
      </c>
      <c r="V21" s="12">
        <f t="shared" si="2"/>
        <v>0</v>
      </c>
      <c r="W21" s="12">
        <f t="shared" si="3"/>
        <v>1</v>
      </c>
      <c r="X21" s="12">
        <f t="shared" si="4"/>
        <v>0</v>
      </c>
      <c r="Y21" s="13">
        <f t="shared" si="11"/>
        <v>1</v>
      </c>
      <c r="Z21" s="32"/>
      <c r="AB21" s="146">
        <f t="shared" si="12"/>
        <v>0</v>
      </c>
      <c r="AC21" s="146">
        <f t="shared" si="13"/>
        <v>0</v>
      </c>
      <c r="AD21" s="146">
        <f t="shared" si="14"/>
        <v>0</v>
      </c>
      <c r="AE21" s="146">
        <f t="shared" si="15"/>
        <v>5.2631578947368418E-2</v>
      </c>
      <c r="AF21" s="146">
        <f t="shared" si="16"/>
        <v>0</v>
      </c>
      <c r="AG21" s="146">
        <f t="shared" si="17"/>
        <v>2.0833333333333332E-2</v>
      </c>
      <c r="AH21" s="32"/>
      <c r="AI21" s="24" t="str">
        <f t="shared" si="18"/>
        <v>Heavy Rainfall</v>
      </c>
      <c r="AJ21" t="str">
        <f>INDEX(tbl_threat_catg[Category],MATCH(AI21,tbl_threat_catg[Threat],0),1)</f>
        <v>Natural Common</v>
      </c>
      <c r="AK21" s="151">
        <f t="shared" si="19"/>
        <v>0</v>
      </c>
      <c r="AL21" s="151">
        <f t="shared" si="19"/>
        <v>0</v>
      </c>
      <c r="AM21" s="151">
        <f t="shared" ref="AM21:AM42" si="28">(V21-MIN(V$5:V$42))/(MAX(V$5:V$42)-MIN(V$5:V$42))</f>
        <v>0</v>
      </c>
      <c r="AN21" s="151">
        <f t="shared" ref="AN21:AN42" si="29">(W21-MIN(W$5:W$42))/(MAX(W$5:W$42)-MIN(W$5:W$42))</f>
        <v>5.2631578947368418E-2</v>
      </c>
      <c r="AO21" s="151">
        <f t="shared" ref="AO21:AO42" si="30">(X21-MIN(X$5:X$42))/(MAX(X$5:X$42)-MIN(X$5:X$42))</f>
        <v>0</v>
      </c>
      <c r="AP21" s="151">
        <f t="shared" si="20"/>
        <v>5.2631578947368418E-2</v>
      </c>
      <c r="AQ21" s="150">
        <f t="shared" si="21"/>
        <v>1.3675017237416686E-2</v>
      </c>
      <c r="AS21" s="189" t="str">
        <f t="shared" si="22"/>
        <v/>
      </c>
      <c r="AT21" s="190" t="str">
        <f t="shared" si="23"/>
        <v/>
      </c>
      <c r="AU21" s="190" t="str">
        <f t="shared" si="24"/>
        <v/>
      </c>
      <c r="AV21" s="190" t="str">
        <f t="shared" si="25"/>
        <v>UNIQUE</v>
      </c>
      <c r="AW21" s="191" t="str">
        <f t="shared" si="26"/>
        <v/>
      </c>
      <c r="AX21" s="196" t="b">
        <f t="shared" si="27"/>
        <v>0</v>
      </c>
    </row>
    <row r="22" spans="1:50" x14ac:dyDescent="0.25">
      <c r="A22" s="18" t="s">
        <v>258</v>
      </c>
      <c r="B22" s="8">
        <f>COUNTIFS(tbl_data[T1],A22,tbl_data[12. Consultation Group of],$B$3)</f>
        <v>0</v>
      </c>
      <c r="C22" s="9">
        <f>COUNTIFS(tbl_data[T1],$A22,tbl_data[12. Consultation Group of],$C$3)</f>
        <v>0</v>
      </c>
      <c r="D22" s="9">
        <f>COUNTIFS(tbl_data[T1],$A22,tbl_data[12. Consultation Group of],$D$3)</f>
        <v>0</v>
      </c>
      <c r="E22" s="9">
        <f>COUNTIFS(tbl_data[T1],$A22,tbl_data[12. Consultation Group of],$E$3)</f>
        <v>1</v>
      </c>
      <c r="F22" s="9">
        <f>COUNTIFS(tbl_data[T1],$A22,tbl_data[12. Consultation Group of],$F$3)</f>
        <v>0</v>
      </c>
      <c r="G22" s="13">
        <f t="shared" si="8"/>
        <v>1</v>
      </c>
      <c r="H22" s="8">
        <f>COUNTIFS(tbl_data[T2],A22,tbl_data[12. Consultation Group of],$H$3)</f>
        <v>0</v>
      </c>
      <c r="I22" s="9">
        <f>COUNTIFS(tbl_data[T2],$A22,tbl_data[12. Consultation Group of],$I$3)</f>
        <v>0</v>
      </c>
      <c r="J22" s="9">
        <f>COUNTIFS(tbl_data[T2],$A22,tbl_data[12. Consultation Group of],$J$3)</f>
        <v>1</v>
      </c>
      <c r="K22" s="9">
        <f>COUNTIFS(tbl_data[T2],$A22,tbl_data[12. Consultation Group of],$K$3)</f>
        <v>0</v>
      </c>
      <c r="L22" s="9">
        <f>COUNTIFS(tbl_data[T2],$A22,tbl_data[12. Consultation Group of],$L$3)</f>
        <v>0</v>
      </c>
      <c r="M22" s="13">
        <f t="shared" si="9"/>
        <v>1</v>
      </c>
      <c r="N22" s="8">
        <f>COUNTIFS(tbl_data[T3],$A22,tbl_data[12. Consultation Group of],$N$3)</f>
        <v>0</v>
      </c>
      <c r="O22" s="9">
        <f>COUNTIFS(tbl_data[T3],$A22,tbl_data[12. Consultation Group of],$O$3)</f>
        <v>0</v>
      </c>
      <c r="P22" s="9">
        <f>COUNTIFS(tbl_data[T3],$A22,tbl_data[12. Consultation Group of],$P$3)</f>
        <v>0</v>
      </c>
      <c r="Q22" s="9">
        <f>COUNTIFS(tbl_data[T3],$A22,tbl_data[12. Consultation Group of],$Q$3)</f>
        <v>0</v>
      </c>
      <c r="R22" s="9">
        <f>COUNTIFS(tbl_data[T3],$A22,tbl_data[12. Consultation Group of],$R$3)</f>
        <v>0</v>
      </c>
      <c r="S22" s="13">
        <f t="shared" si="10"/>
        <v>0</v>
      </c>
      <c r="T22" s="11">
        <f t="shared" si="0"/>
        <v>0</v>
      </c>
      <c r="U22" s="12">
        <f t="shared" si="1"/>
        <v>0</v>
      </c>
      <c r="V22" s="12">
        <f t="shared" si="2"/>
        <v>2</v>
      </c>
      <c r="W22" s="12">
        <f t="shared" si="3"/>
        <v>3</v>
      </c>
      <c r="X22" s="12">
        <f t="shared" si="4"/>
        <v>0</v>
      </c>
      <c r="Y22" s="13">
        <f t="shared" si="11"/>
        <v>5</v>
      </c>
      <c r="Z22" s="32"/>
      <c r="AB22" s="146">
        <f t="shared" si="12"/>
        <v>0</v>
      </c>
      <c r="AC22" s="146">
        <f t="shared" si="13"/>
        <v>0</v>
      </c>
      <c r="AD22" s="146">
        <f t="shared" si="14"/>
        <v>0.22222222222222221</v>
      </c>
      <c r="AE22" s="146">
        <f t="shared" si="15"/>
        <v>0.15789473684210525</v>
      </c>
      <c r="AF22" s="146">
        <f t="shared" si="16"/>
        <v>0</v>
      </c>
      <c r="AG22" s="146">
        <f t="shared" si="17"/>
        <v>0.10416666666666667</v>
      </c>
      <c r="AH22" s="32"/>
      <c r="AI22" s="24" t="str">
        <f t="shared" si="18"/>
        <v>High Cost of Living</v>
      </c>
      <c r="AJ22" t="str">
        <f>INDEX(tbl_threat_catg[Category],MATCH(AI22,tbl_threat_catg[Threat],0),1)</f>
        <v>Social</v>
      </c>
      <c r="AK22" s="151">
        <f t="shared" si="19"/>
        <v>0</v>
      </c>
      <c r="AL22" s="151">
        <f t="shared" si="19"/>
        <v>0</v>
      </c>
      <c r="AM22" s="151">
        <f t="shared" si="28"/>
        <v>0.22222222222222221</v>
      </c>
      <c r="AN22" s="151">
        <f t="shared" si="29"/>
        <v>0.15789473684210525</v>
      </c>
      <c r="AO22" s="151">
        <f t="shared" si="30"/>
        <v>0</v>
      </c>
      <c r="AP22" s="151">
        <f t="shared" si="20"/>
        <v>0.38011695906432746</v>
      </c>
      <c r="AQ22" s="150">
        <f t="shared" si="21"/>
        <v>9.8764013381342733E-2</v>
      </c>
      <c r="AS22" s="189" t="str">
        <f t="shared" si="22"/>
        <v/>
      </c>
      <c r="AT22" s="190" t="str">
        <f t="shared" si="23"/>
        <v/>
      </c>
      <c r="AU22" s="190" t="str">
        <f t="shared" si="24"/>
        <v/>
      </c>
      <c r="AV22" s="190" t="str">
        <f t="shared" si="25"/>
        <v/>
      </c>
      <c r="AW22" s="191" t="str">
        <f t="shared" si="26"/>
        <v/>
      </c>
      <c r="AX22" s="196" t="b">
        <f t="shared" si="27"/>
        <v>0</v>
      </c>
    </row>
    <row r="23" spans="1:50" x14ac:dyDescent="0.25">
      <c r="A23" s="18" t="s">
        <v>616</v>
      </c>
      <c r="B23" s="8">
        <f>COUNTIFS(tbl_data[T1],A23,tbl_data[12. Consultation Group of],$B$3)</f>
        <v>0</v>
      </c>
      <c r="C23" s="9">
        <f>COUNTIFS(tbl_data[T1],$A23,tbl_data[12. Consultation Group of],$C$3)</f>
        <v>1</v>
      </c>
      <c r="D23" s="9">
        <f>COUNTIFS(tbl_data[T1],$A23,tbl_data[12. Consultation Group of],$D$3)</f>
        <v>0</v>
      </c>
      <c r="E23" s="9">
        <f>COUNTIFS(tbl_data[T1],$A23,tbl_data[12. Consultation Group of],$E$3)</f>
        <v>0</v>
      </c>
      <c r="F23" s="9">
        <f>COUNTIFS(tbl_data[T1],$A23,tbl_data[12. Consultation Group of],$F$3)</f>
        <v>0</v>
      </c>
      <c r="G23" s="13">
        <f t="shared" si="8"/>
        <v>1</v>
      </c>
      <c r="H23" s="8">
        <f>COUNTIFS(tbl_data[T2],A23,tbl_data[12. Consultation Group of],$H$3)</f>
        <v>0</v>
      </c>
      <c r="I23" s="9">
        <f>COUNTIFS(tbl_data[T2],$A23,tbl_data[12. Consultation Group of],$I$3)</f>
        <v>0</v>
      </c>
      <c r="J23" s="9">
        <f>COUNTIFS(tbl_data[T2],$A23,tbl_data[12. Consultation Group of],$J$3)</f>
        <v>0</v>
      </c>
      <c r="K23" s="9">
        <f>COUNTIFS(tbl_data[T2],$A23,tbl_data[12. Consultation Group of],$K$3)</f>
        <v>0</v>
      </c>
      <c r="L23" s="9">
        <f>COUNTIFS(tbl_data[T2],$A23,tbl_data[12. Consultation Group of],$L$3)</f>
        <v>0</v>
      </c>
      <c r="M23" s="13">
        <f t="shared" si="9"/>
        <v>0</v>
      </c>
      <c r="N23" s="8">
        <f>COUNTIFS(tbl_data[T3],$A23,tbl_data[12. Consultation Group of],$N$3)</f>
        <v>0</v>
      </c>
      <c r="O23" s="9">
        <f>COUNTIFS(tbl_data[T3],$A23,tbl_data[12. Consultation Group of],$O$3)</f>
        <v>0</v>
      </c>
      <c r="P23" s="9">
        <f>COUNTIFS(tbl_data[T3],$A23,tbl_data[12. Consultation Group of],$P$3)</f>
        <v>0</v>
      </c>
      <c r="Q23" s="9">
        <f>COUNTIFS(tbl_data[T3],$A23,tbl_data[12. Consultation Group of],$Q$3)</f>
        <v>0</v>
      </c>
      <c r="R23" s="9">
        <f>COUNTIFS(tbl_data[T3],$A23,tbl_data[12. Consultation Group of],$R$3)</f>
        <v>0</v>
      </c>
      <c r="S23" s="13">
        <f t="shared" si="10"/>
        <v>0</v>
      </c>
      <c r="T23" s="11">
        <f t="shared" si="0"/>
        <v>0</v>
      </c>
      <c r="U23" s="12">
        <f t="shared" si="1"/>
        <v>3</v>
      </c>
      <c r="V23" s="12">
        <f t="shared" si="2"/>
        <v>0</v>
      </c>
      <c r="W23" s="12">
        <f t="shared" si="3"/>
        <v>0</v>
      </c>
      <c r="X23" s="12">
        <f t="shared" si="4"/>
        <v>0</v>
      </c>
      <c r="Y23" s="13">
        <f t="shared" si="11"/>
        <v>3</v>
      </c>
      <c r="Z23" s="32"/>
      <c r="AB23" s="146">
        <f t="shared" si="12"/>
        <v>0</v>
      </c>
      <c r="AC23" s="146">
        <f t="shared" si="13"/>
        <v>0.42857142857142855</v>
      </c>
      <c r="AD23" s="146">
        <f t="shared" si="14"/>
        <v>0</v>
      </c>
      <c r="AE23" s="146">
        <f t="shared" si="15"/>
        <v>0</v>
      </c>
      <c r="AF23" s="146">
        <f t="shared" si="16"/>
        <v>0</v>
      </c>
      <c r="AG23" s="146">
        <f t="shared" si="17"/>
        <v>6.25E-2</v>
      </c>
      <c r="AH23" s="32"/>
      <c r="AI23" s="24" t="str">
        <f t="shared" si="18"/>
        <v>Hurricanes</v>
      </c>
      <c r="AJ23" t="str">
        <f>INDEX(tbl_threat_catg[Category],MATCH(AI23,tbl_threat_catg[Threat],0),1)</f>
        <v>Natural</v>
      </c>
      <c r="AK23" s="151">
        <f t="shared" si="19"/>
        <v>0</v>
      </c>
      <c r="AL23" s="151">
        <f t="shared" si="19"/>
        <v>0.42857142857142855</v>
      </c>
      <c r="AM23" s="151">
        <f t="shared" si="28"/>
        <v>0</v>
      </c>
      <c r="AN23" s="151">
        <f t="shared" si="29"/>
        <v>0</v>
      </c>
      <c r="AO23" s="151">
        <f t="shared" si="30"/>
        <v>0</v>
      </c>
      <c r="AP23" s="151">
        <f t="shared" si="20"/>
        <v>0.42857142857142855</v>
      </c>
      <c r="AQ23" s="150">
        <f t="shared" si="21"/>
        <v>0.11135371179039302</v>
      </c>
      <c r="AS23" s="189" t="str">
        <f t="shared" si="22"/>
        <v/>
      </c>
      <c r="AT23" s="190" t="str">
        <f t="shared" si="23"/>
        <v>UNIQUE</v>
      </c>
      <c r="AU23" s="190" t="str">
        <f t="shared" si="24"/>
        <v/>
      </c>
      <c r="AV23" s="190" t="str">
        <f t="shared" si="25"/>
        <v/>
      </c>
      <c r="AW23" s="191" t="str">
        <f t="shared" si="26"/>
        <v/>
      </c>
      <c r="AX23" s="196" t="b">
        <f t="shared" si="27"/>
        <v>0</v>
      </c>
    </row>
    <row r="24" spans="1:50" x14ac:dyDescent="0.25">
      <c r="A24" s="130" t="s">
        <v>327</v>
      </c>
      <c r="B24" s="8">
        <f>COUNTIFS(tbl_data[T1],A24,tbl_data[12. Consultation Group of],$B$3)</f>
        <v>0</v>
      </c>
      <c r="C24" s="9">
        <f>COUNTIFS(tbl_data[T1],$A24,tbl_data[12. Consultation Group of],$C$3)</f>
        <v>0</v>
      </c>
      <c r="D24" s="9">
        <f>COUNTIFS(tbl_data[T1],$A24,tbl_data[12. Consultation Group of],$D$3)</f>
        <v>0</v>
      </c>
      <c r="E24" s="9">
        <f>COUNTIFS(tbl_data[T1],$A24,tbl_data[12. Consultation Group of],$E$3)</f>
        <v>0</v>
      </c>
      <c r="F24" s="9">
        <f>COUNTIFS(tbl_data[T1],$A24,tbl_data[12. Consultation Group of],$F$3)</f>
        <v>0</v>
      </c>
      <c r="G24" s="13">
        <f t="shared" si="8"/>
        <v>0</v>
      </c>
      <c r="H24" s="8">
        <f>COUNTIFS(tbl_data[T2],A24,tbl_data[12. Consultation Group of],$H$3)</f>
        <v>0</v>
      </c>
      <c r="I24" s="9">
        <f>COUNTIFS(tbl_data[T2],$A24,tbl_data[12. Consultation Group of],$I$3)</f>
        <v>0</v>
      </c>
      <c r="J24" s="9">
        <f>COUNTIFS(tbl_data[T2],$A24,tbl_data[12. Consultation Group of],$J$3)</f>
        <v>0</v>
      </c>
      <c r="K24" s="9">
        <f>COUNTIFS(tbl_data[T2],$A24,tbl_data[12. Consultation Group of],$K$3)</f>
        <v>0</v>
      </c>
      <c r="L24" s="9">
        <f>COUNTIFS(tbl_data[T2],$A24,tbl_data[12. Consultation Group of],$L$3)</f>
        <v>0</v>
      </c>
      <c r="M24" s="13">
        <f t="shared" si="9"/>
        <v>0</v>
      </c>
      <c r="N24" s="8">
        <f>COUNTIFS(tbl_data[T3],$A24,tbl_data[12. Consultation Group of],$N$3)</f>
        <v>0</v>
      </c>
      <c r="O24" s="9">
        <f>COUNTIFS(tbl_data[T3],$A24,tbl_data[12. Consultation Group of],$O$3)</f>
        <v>0</v>
      </c>
      <c r="P24" s="9">
        <f>COUNTIFS(tbl_data[T3],$A24,tbl_data[12. Consultation Group of],$P$3)</f>
        <v>0</v>
      </c>
      <c r="Q24" s="9">
        <f>COUNTIFS(tbl_data[T3],$A24,tbl_data[12. Consultation Group of],$Q$3)</f>
        <v>0</v>
      </c>
      <c r="R24" s="9">
        <f>COUNTIFS(tbl_data[T3],$A24,tbl_data[12. Consultation Group of],$R$3)</f>
        <v>0</v>
      </c>
      <c r="S24" s="13">
        <f t="shared" si="10"/>
        <v>0</v>
      </c>
      <c r="T24" s="11">
        <f t="shared" si="0"/>
        <v>0</v>
      </c>
      <c r="U24" s="12">
        <f t="shared" si="1"/>
        <v>0</v>
      </c>
      <c r="V24" s="12">
        <f t="shared" si="2"/>
        <v>0</v>
      </c>
      <c r="W24" s="12">
        <f t="shared" si="3"/>
        <v>0</v>
      </c>
      <c r="X24" s="12">
        <f t="shared" si="4"/>
        <v>0</v>
      </c>
      <c r="Y24" s="13">
        <f t="shared" si="11"/>
        <v>0</v>
      </c>
      <c r="Z24" s="32"/>
      <c r="AB24" s="146">
        <f t="shared" si="12"/>
        <v>0</v>
      </c>
      <c r="AC24" s="146">
        <f t="shared" si="13"/>
        <v>0</v>
      </c>
      <c r="AD24" s="146">
        <f t="shared" si="14"/>
        <v>0</v>
      </c>
      <c r="AE24" s="146">
        <f t="shared" si="15"/>
        <v>0</v>
      </c>
      <c r="AF24" s="146">
        <f t="shared" si="16"/>
        <v>0</v>
      </c>
      <c r="AG24" s="146">
        <f t="shared" si="17"/>
        <v>0</v>
      </c>
      <c r="AH24" s="32"/>
      <c r="AI24" s="24" t="str">
        <f t="shared" si="18"/>
        <v>Illegal/Poor Construction</v>
      </c>
      <c r="AJ24" t="str">
        <f>INDEX(tbl_threat_catg[Category],MATCH(AI24,tbl_threat_catg[Threat],0),1)</f>
        <v>Legal</v>
      </c>
      <c r="AK24" s="151">
        <f t="shared" si="19"/>
        <v>0</v>
      </c>
      <c r="AL24" s="151">
        <f t="shared" si="19"/>
        <v>0</v>
      </c>
      <c r="AM24" s="151">
        <f t="shared" si="28"/>
        <v>0</v>
      </c>
      <c r="AN24" s="151">
        <f t="shared" si="29"/>
        <v>0</v>
      </c>
      <c r="AO24" s="151">
        <f t="shared" si="30"/>
        <v>0</v>
      </c>
      <c r="AP24" s="151">
        <f t="shared" si="20"/>
        <v>0</v>
      </c>
      <c r="AQ24" s="150">
        <f t="shared" si="21"/>
        <v>0</v>
      </c>
      <c r="AS24" s="189" t="str">
        <f t="shared" si="22"/>
        <v/>
      </c>
      <c r="AT24" s="190" t="str">
        <f t="shared" si="23"/>
        <v/>
      </c>
      <c r="AU24" s="190" t="str">
        <f t="shared" si="24"/>
        <v/>
      </c>
      <c r="AV24" s="190" t="str">
        <f t="shared" si="25"/>
        <v/>
      </c>
      <c r="AW24" s="191" t="str">
        <f t="shared" si="26"/>
        <v/>
      </c>
      <c r="AX24" s="196" t="b">
        <f t="shared" si="27"/>
        <v>0</v>
      </c>
    </row>
    <row r="25" spans="1:50" x14ac:dyDescent="0.25">
      <c r="A25" s="18" t="s">
        <v>536</v>
      </c>
      <c r="B25" s="8">
        <f>COUNTIFS(tbl_data[T1],A25,tbl_data[12. Consultation Group of],$B$3)</f>
        <v>0</v>
      </c>
      <c r="C25" s="9">
        <f>COUNTIFS(tbl_data[T1],$A25,tbl_data[12. Consultation Group of],$C$3)</f>
        <v>0</v>
      </c>
      <c r="D25" s="9">
        <f>COUNTIFS(tbl_data[T1],$A25,tbl_data[12. Consultation Group of],$D$3)</f>
        <v>0</v>
      </c>
      <c r="E25" s="9">
        <f>COUNTIFS(tbl_data[T1],$A25,tbl_data[12. Consultation Group of],$E$3)</f>
        <v>0</v>
      </c>
      <c r="F25" s="9">
        <f>COUNTIFS(tbl_data[T1],$A25,tbl_data[12. Consultation Group of],$F$3)</f>
        <v>2</v>
      </c>
      <c r="G25" s="13">
        <f t="shared" si="8"/>
        <v>2</v>
      </c>
      <c r="H25" s="8">
        <f>COUNTIFS(tbl_data[T2],A25,tbl_data[12. Consultation Group of],$H$3)</f>
        <v>1</v>
      </c>
      <c r="I25" s="9">
        <f>COUNTIFS(tbl_data[T2],$A25,tbl_data[12. Consultation Group of],$I$3)</f>
        <v>0</v>
      </c>
      <c r="J25" s="9">
        <f>COUNTIFS(tbl_data[T2],$A25,tbl_data[12. Consultation Group of],$J$3)</f>
        <v>1</v>
      </c>
      <c r="K25" s="9">
        <f>COUNTIFS(tbl_data[T2],$A25,tbl_data[12. Consultation Group of],$K$3)</f>
        <v>0</v>
      </c>
      <c r="L25" s="9">
        <f>COUNTIFS(tbl_data[T2],$A25,tbl_data[12. Consultation Group of],$L$3)</f>
        <v>0</v>
      </c>
      <c r="M25" s="13">
        <f t="shared" si="9"/>
        <v>2</v>
      </c>
      <c r="N25" s="8">
        <f>COUNTIFS(tbl_data[T3],$A25,tbl_data[12. Consultation Group of],$N$3)</f>
        <v>0</v>
      </c>
      <c r="O25" s="9">
        <f>COUNTIFS(tbl_data[T3],$A25,tbl_data[12. Consultation Group of],$O$3)</f>
        <v>0</v>
      </c>
      <c r="P25" s="9">
        <f>COUNTIFS(tbl_data[T3],$A25,tbl_data[12. Consultation Group of],$P$3)</f>
        <v>0</v>
      </c>
      <c r="Q25" s="9">
        <f>COUNTIFS(tbl_data[T3],$A25,tbl_data[12. Consultation Group of],$Q$3)</f>
        <v>0</v>
      </c>
      <c r="R25" s="9">
        <f>COUNTIFS(tbl_data[T3],$A25,tbl_data[12. Consultation Group of],$R$3)</f>
        <v>1</v>
      </c>
      <c r="S25" s="13">
        <f t="shared" si="10"/>
        <v>1</v>
      </c>
      <c r="T25" s="11">
        <f t="shared" si="0"/>
        <v>2</v>
      </c>
      <c r="U25" s="12">
        <f t="shared" si="1"/>
        <v>0</v>
      </c>
      <c r="V25" s="12">
        <f t="shared" si="2"/>
        <v>2</v>
      </c>
      <c r="W25" s="12">
        <f t="shared" si="3"/>
        <v>0</v>
      </c>
      <c r="X25" s="12">
        <f t="shared" si="4"/>
        <v>7</v>
      </c>
      <c r="Y25" s="13">
        <f t="shared" si="11"/>
        <v>11</v>
      </c>
      <c r="Z25" s="32"/>
      <c r="AB25" s="146">
        <f t="shared" si="12"/>
        <v>0.11764705882352941</v>
      </c>
      <c r="AC25" s="146">
        <f t="shared" si="13"/>
        <v>0</v>
      </c>
      <c r="AD25" s="146">
        <f t="shared" si="14"/>
        <v>0.22222222222222221</v>
      </c>
      <c r="AE25" s="146">
        <f t="shared" si="15"/>
        <v>0</v>
      </c>
      <c r="AF25" s="146">
        <f t="shared" si="16"/>
        <v>1</v>
      </c>
      <c r="AG25" s="146">
        <f t="shared" si="17"/>
        <v>0.22916666666666666</v>
      </c>
      <c r="AH25" s="32"/>
      <c r="AI25" s="24" t="str">
        <f t="shared" si="18"/>
        <v>Lack of Access to Basic Services</v>
      </c>
      <c r="AJ25" t="str">
        <f>INDEX(tbl_threat_catg[Category],MATCH(AI25,tbl_threat_catg[Threat],0),1)</f>
        <v>Infrastructure</v>
      </c>
      <c r="AK25" s="151">
        <f t="shared" si="19"/>
        <v>0.11764705882352941</v>
      </c>
      <c r="AL25" s="151">
        <f t="shared" si="19"/>
        <v>0</v>
      </c>
      <c r="AM25" s="151">
        <f t="shared" si="28"/>
        <v>0.22222222222222221</v>
      </c>
      <c r="AN25" s="151">
        <f t="shared" si="29"/>
        <v>0</v>
      </c>
      <c r="AO25" s="151">
        <f t="shared" si="30"/>
        <v>1</v>
      </c>
      <c r="AP25" s="151">
        <f t="shared" si="20"/>
        <v>1.3398692810457518</v>
      </c>
      <c r="AQ25" s="150">
        <f t="shared" si="21"/>
        <v>0.3481319747695294</v>
      </c>
      <c r="AS25" s="189" t="str">
        <f t="shared" si="22"/>
        <v/>
      </c>
      <c r="AT25" s="190" t="str">
        <f t="shared" si="23"/>
        <v/>
      </c>
      <c r="AU25" s="190" t="str">
        <f t="shared" si="24"/>
        <v/>
      </c>
      <c r="AV25" s="190" t="str">
        <f t="shared" si="25"/>
        <v/>
      </c>
      <c r="AW25" s="191" t="str">
        <f t="shared" si="26"/>
        <v/>
      </c>
      <c r="AX25" s="196" t="b">
        <f t="shared" si="27"/>
        <v>0</v>
      </c>
    </row>
    <row r="26" spans="1:50" x14ac:dyDescent="0.25">
      <c r="A26" s="18" t="s">
        <v>156</v>
      </c>
      <c r="B26" s="8">
        <f>COUNTIFS(tbl_data[T1],A26,tbl_data[12. Consultation Group of],$B$3)</f>
        <v>5</v>
      </c>
      <c r="C26" s="9">
        <f>COUNTIFS(tbl_data[T1],$A26,tbl_data[12. Consultation Group of],$C$3)</f>
        <v>0</v>
      </c>
      <c r="D26" s="9">
        <f>COUNTIFS(tbl_data[T1],$A26,tbl_data[12. Consultation Group of],$D$3)</f>
        <v>0</v>
      </c>
      <c r="E26" s="9">
        <f>COUNTIFS(tbl_data[T1],$A26,tbl_data[12. Consultation Group of],$E$3)</f>
        <v>1</v>
      </c>
      <c r="F26" s="9">
        <f>COUNTIFS(tbl_data[T1],$A26,tbl_data[12. Consultation Group of],$F$3)</f>
        <v>1</v>
      </c>
      <c r="G26" s="13">
        <f t="shared" si="8"/>
        <v>7</v>
      </c>
      <c r="H26" s="8">
        <f>COUNTIFS(tbl_data[T2],A26,tbl_data[12. Consultation Group of],$H$3)</f>
        <v>1</v>
      </c>
      <c r="I26" s="9">
        <f>COUNTIFS(tbl_data[T2],$A26,tbl_data[12. Consultation Group of],$I$3)</f>
        <v>2</v>
      </c>
      <c r="J26" s="9">
        <f>COUNTIFS(tbl_data[T2],$A26,tbl_data[12. Consultation Group of],$J$3)</f>
        <v>2</v>
      </c>
      <c r="K26" s="9">
        <f>COUNTIFS(tbl_data[T2],$A26,tbl_data[12. Consultation Group of],$K$3)</f>
        <v>0</v>
      </c>
      <c r="L26" s="9">
        <f>COUNTIFS(tbl_data[T2],$A26,tbl_data[12. Consultation Group of],$L$3)</f>
        <v>0</v>
      </c>
      <c r="M26" s="13">
        <f t="shared" si="9"/>
        <v>5</v>
      </c>
      <c r="N26" s="8">
        <f>COUNTIFS(tbl_data[T3],$A26,tbl_data[12. Consultation Group of],$N$3)</f>
        <v>0</v>
      </c>
      <c r="O26" s="9">
        <f>COUNTIFS(tbl_data[T3],$A26,tbl_data[12. Consultation Group of],$O$3)</f>
        <v>1</v>
      </c>
      <c r="P26" s="9">
        <f>COUNTIFS(tbl_data[T3],$A26,tbl_data[12. Consultation Group of],$P$3)</f>
        <v>0</v>
      </c>
      <c r="Q26" s="9">
        <f>COUNTIFS(tbl_data[T3],$A26,tbl_data[12. Consultation Group of],$Q$3)</f>
        <v>2</v>
      </c>
      <c r="R26" s="9">
        <f>COUNTIFS(tbl_data[T3],$A26,tbl_data[12. Consultation Group of],$R$3)</f>
        <v>1</v>
      </c>
      <c r="S26" s="13">
        <f t="shared" si="10"/>
        <v>4</v>
      </c>
      <c r="T26" s="11">
        <f t="shared" si="0"/>
        <v>17</v>
      </c>
      <c r="U26" s="12">
        <f t="shared" si="1"/>
        <v>5</v>
      </c>
      <c r="V26" s="12">
        <f t="shared" si="2"/>
        <v>4</v>
      </c>
      <c r="W26" s="12">
        <f t="shared" si="3"/>
        <v>5</v>
      </c>
      <c r="X26" s="12">
        <f t="shared" si="4"/>
        <v>4</v>
      </c>
      <c r="Y26" s="13">
        <f t="shared" si="11"/>
        <v>35</v>
      </c>
      <c r="Z26" s="32"/>
      <c r="AB26" s="146">
        <f t="shared" si="12"/>
        <v>1</v>
      </c>
      <c r="AC26" s="146">
        <f t="shared" si="13"/>
        <v>0.7142857142857143</v>
      </c>
      <c r="AD26" s="146">
        <f t="shared" si="14"/>
        <v>0.44444444444444442</v>
      </c>
      <c r="AE26" s="146">
        <f t="shared" si="15"/>
        <v>0.26315789473684209</v>
      </c>
      <c r="AF26" s="146">
        <f t="shared" si="16"/>
        <v>0.5714285714285714</v>
      </c>
      <c r="AG26" s="146">
        <f t="shared" si="17"/>
        <v>0.72916666666666663</v>
      </c>
      <c r="AH26" s="32"/>
      <c r="AI26" s="24" t="str">
        <f t="shared" si="18"/>
        <v>Lack of Access to Water</v>
      </c>
      <c r="AJ26" t="str">
        <f>INDEX(tbl_threat_catg[Category],MATCH(AI26,tbl_threat_catg[Threat],0),1)</f>
        <v>Infrastructure</v>
      </c>
      <c r="AK26" s="151">
        <f t="shared" si="19"/>
        <v>1</v>
      </c>
      <c r="AL26" s="151">
        <f t="shared" si="19"/>
        <v>0.7142857142857143</v>
      </c>
      <c r="AM26" s="151">
        <f t="shared" si="28"/>
        <v>0.44444444444444442</v>
      </c>
      <c r="AN26" s="151">
        <f t="shared" si="29"/>
        <v>0.26315789473684209</v>
      </c>
      <c r="AO26" s="151">
        <f t="shared" si="30"/>
        <v>0.5714285714285714</v>
      </c>
      <c r="AP26" s="151">
        <f t="shared" si="20"/>
        <v>2.9933166248955727</v>
      </c>
      <c r="AQ26" s="150">
        <f t="shared" si="21"/>
        <v>0.77773947240736507</v>
      </c>
      <c r="AS26" s="189" t="str">
        <f t="shared" si="22"/>
        <v/>
      </c>
      <c r="AT26" s="190" t="str">
        <f t="shared" si="23"/>
        <v/>
      </c>
      <c r="AU26" s="190" t="str">
        <f t="shared" si="24"/>
        <v/>
      </c>
      <c r="AV26" s="190" t="str">
        <f t="shared" si="25"/>
        <v/>
      </c>
      <c r="AW26" s="191" t="str">
        <f t="shared" si="26"/>
        <v/>
      </c>
      <c r="AX26" s="196" t="b">
        <f t="shared" si="27"/>
        <v>1</v>
      </c>
    </row>
    <row r="27" spans="1:50" x14ac:dyDescent="0.25">
      <c r="A27" s="18" t="s">
        <v>568</v>
      </c>
      <c r="B27" s="8">
        <f>COUNTIFS(tbl_data[T1],A27,tbl_data[12. Consultation Group of],$B$3)</f>
        <v>0</v>
      </c>
      <c r="C27" s="9">
        <f>COUNTIFS(tbl_data[T1],$A27,tbl_data[12. Consultation Group of],$C$3)</f>
        <v>0</v>
      </c>
      <c r="D27" s="9">
        <f>COUNTIFS(tbl_data[T1],$A27,tbl_data[12. Consultation Group of],$D$3)</f>
        <v>0</v>
      </c>
      <c r="E27" s="9">
        <f>COUNTIFS(tbl_data[T1],$A27,tbl_data[12. Consultation Group of],$E$3)</f>
        <v>0</v>
      </c>
      <c r="F27" s="9">
        <f>COUNTIFS(tbl_data[T1],$A27,tbl_data[12. Consultation Group of],$F$3)</f>
        <v>0</v>
      </c>
      <c r="G27" s="13">
        <f t="shared" si="8"/>
        <v>0</v>
      </c>
      <c r="H27" s="8">
        <f>COUNTIFS(tbl_data[T2],A27,tbl_data[12. Consultation Group of],$H$3)</f>
        <v>0</v>
      </c>
      <c r="I27" s="9">
        <f>COUNTIFS(tbl_data[T2],$A27,tbl_data[12. Consultation Group of],$I$3)</f>
        <v>0</v>
      </c>
      <c r="J27" s="9">
        <f>COUNTIFS(tbl_data[T2],$A27,tbl_data[12. Consultation Group of],$J$3)</f>
        <v>0</v>
      </c>
      <c r="K27" s="9">
        <f>COUNTIFS(tbl_data[T2],$A27,tbl_data[12. Consultation Group of],$K$3)</f>
        <v>0</v>
      </c>
      <c r="L27" s="9">
        <f>COUNTIFS(tbl_data[T2],$A27,tbl_data[12. Consultation Group of],$L$3)</f>
        <v>0</v>
      </c>
      <c r="M27" s="13">
        <f t="shared" si="9"/>
        <v>0</v>
      </c>
      <c r="N27" s="8">
        <f>COUNTIFS(tbl_data[T3],$A27,tbl_data[12. Consultation Group of],$N$3)</f>
        <v>0</v>
      </c>
      <c r="O27" s="9">
        <f>COUNTIFS(tbl_data[T3],$A27,tbl_data[12. Consultation Group of],$O$3)</f>
        <v>0</v>
      </c>
      <c r="P27" s="9">
        <f>COUNTIFS(tbl_data[T3],$A27,tbl_data[12. Consultation Group of],$P$3)</f>
        <v>0</v>
      </c>
      <c r="Q27" s="9">
        <f>COUNTIFS(tbl_data[T3],$A27,tbl_data[12. Consultation Group of],$Q$3)</f>
        <v>1</v>
      </c>
      <c r="R27" s="9">
        <f>COUNTIFS(tbl_data[T3],$A27,tbl_data[12. Consultation Group of],$R$3)</f>
        <v>0</v>
      </c>
      <c r="S27" s="13">
        <f t="shared" si="10"/>
        <v>1</v>
      </c>
      <c r="T27" s="11">
        <f t="shared" si="0"/>
        <v>0</v>
      </c>
      <c r="U27" s="12">
        <f t="shared" si="1"/>
        <v>0</v>
      </c>
      <c r="V27" s="12">
        <f t="shared" si="2"/>
        <v>0</v>
      </c>
      <c r="W27" s="12">
        <f t="shared" si="3"/>
        <v>1</v>
      </c>
      <c r="X27" s="12">
        <f t="shared" si="4"/>
        <v>0</v>
      </c>
      <c r="Y27" s="13">
        <f t="shared" si="11"/>
        <v>1</v>
      </c>
      <c r="Z27" s="32"/>
      <c r="AB27" s="146">
        <f t="shared" si="12"/>
        <v>0</v>
      </c>
      <c r="AC27" s="146">
        <f t="shared" si="13"/>
        <v>0</v>
      </c>
      <c r="AD27" s="146">
        <f t="shared" si="14"/>
        <v>0</v>
      </c>
      <c r="AE27" s="146">
        <f t="shared" si="15"/>
        <v>5.2631578947368418E-2</v>
      </c>
      <c r="AF27" s="146">
        <f t="shared" si="16"/>
        <v>0</v>
      </c>
      <c r="AG27" s="146">
        <f t="shared" si="17"/>
        <v>2.0833333333333332E-2</v>
      </c>
      <c r="AH27" s="32"/>
      <c r="AI27" s="24" t="str">
        <f t="shared" si="18"/>
        <v>Lack of Preparedness</v>
      </c>
      <c r="AJ27" t="str">
        <f>INDEX(tbl_threat_catg[Category],MATCH(AI27,tbl_threat_catg[Threat],0),1)</f>
        <v>Legal</v>
      </c>
      <c r="AK27" s="151">
        <f t="shared" si="19"/>
        <v>0</v>
      </c>
      <c r="AL27" s="151">
        <f t="shared" si="19"/>
        <v>0</v>
      </c>
      <c r="AM27" s="151">
        <f t="shared" si="28"/>
        <v>0</v>
      </c>
      <c r="AN27" s="151">
        <f t="shared" si="29"/>
        <v>5.2631578947368418E-2</v>
      </c>
      <c r="AO27" s="151">
        <f t="shared" si="30"/>
        <v>0</v>
      </c>
      <c r="AP27" s="151">
        <f t="shared" si="20"/>
        <v>5.2631578947368418E-2</v>
      </c>
      <c r="AQ27" s="150">
        <f t="shared" si="21"/>
        <v>1.3675017237416686E-2</v>
      </c>
      <c r="AS27" s="189" t="str">
        <f t="shared" si="22"/>
        <v/>
      </c>
      <c r="AT27" s="190" t="str">
        <f t="shared" si="23"/>
        <v/>
      </c>
      <c r="AU27" s="190" t="str">
        <f t="shared" si="24"/>
        <v/>
      </c>
      <c r="AV27" s="190" t="str">
        <f t="shared" si="25"/>
        <v>UNIQUE</v>
      </c>
      <c r="AW27" s="191" t="str">
        <f t="shared" si="26"/>
        <v/>
      </c>
      <c r="AX27" s="196" t="b">
        <f t="shared" si="27"/>
        <v>0</v>
      </c>
    </row>
    <row r="28" spans="1:50" x14ac:dyDescent="0.25">
      <c r="A28" s="18" t="s">
        <v>458</v>
      </c>
      <c r="B28" s="8">
        <f>COUNTIFS(tbl_data[T1],A28,tbl_data[12. Consultation Group of],$B$3)</f>
        <v>1</v>
      </c>
      <c r="C28" s="9">
        <f>COUNTIFS(tbl_data[T1],$A28,tbl_data[12. Consultation Group of],$C$3)</f>
        <v>0</v>
      </c>
      <c r="D28" s="9">
        <f>COUNTIFS(tbl_data[T1],$A28,tbl_data[12. Consultation Group of],$D$3)</f>
        <v>0</v>
      </c>
      <c r="E28" s="9">
        <f>COUNTIFS(tbl_data[T1],$A28,tbl_data[12. Consultation Group of],$E$3)</f>
        <v>0</v>
      </c>
      <c r="F28" s="9">
        <f>COUNTIFS(tbl_data[T1],$A28,tbl_data[12. Consultation Group of],$F$3)</f>
        <v>0</v>
      </c>
      <c r="G28" s="13">
        <f t="shared" si="8"/>
        <v>1</v>
      </c>
      <c r="H28" s="8">
        <f>COUNTIFS(tbl_data[T2],A28,tbl_data[12. Consultation Group of],$H$3)</f>
        <v>1</v>
      </c>
      <c r="I28" s="9">
        <f>COUNTIFS(tbl_data[T2],$A28,tbl_data[12. Consultation Group of],$I$3)</f>
        <v>0</v>
      </c>
      <c r="J28" s="9">
        <f>COUNTIFS(tbl_data[T2],$A28,tbl_data[12. Consultation Group of],$J$3)</f>
        <v>1</v>
      </c>
      <c r="K28" s="9">
        <f>COUNTIFS(tbl_data[T2],$A28,tbl_data[12. Consultation Group of],$K$3)</f>
        <v>1</v>
      </c>
      <c r="L28" s="9">
        <f>COUNTIFS(tbl_data[T2],$A28,tbl_data[12. Consultation Group of],$L$3)</f>
        <v>0</v>
      </c>
      <c r="M28" s="13">
        <f t="shared" si="9"/>
        <v>3</v>
      </c>
      <c r="N28" s="8">
        <f>COUNTIFS(tbl_data[T3],$A28,tbl_data[12. Consultation Group of],$N$3)</f>
        <v>1</v>
      </c>
      <c r="O28" s="9">
        <f>COUNTIFS(tbl_data[T3],$A28,tbl_data[12. Consultation Group of],$O$3)</f>
        <v>1</v>
      </c>
      <c r="P28" s="9">
        <f>COUNTIFS(tbl_data[T3],$A28,tbl_data[12. Consultation Group of],$P$3)</f>
        <v>0</v>
      </c>
      <c r="Q28" s="9">
        <f>COUNTIFS(tbl_data[T3],$A28,tbl_data[12. Consultation Group of],$Q$3)</f>
        <v>0</v>
      </c>
      <c r="R28" s="9">
        <f>COUNTIFS(tbl_data[T3],$A28,tbl_data[12. Consultation Group of],$R$3)</f>
        <v>0</v>
      </c>
      <c r="S28" s="13">
        <f t="shared" si="10"/>
        <v>2</v>
      </c>
      <c r="T28" s="11">
        <f t="shared" si="0"/>
        <v>6</v>
      </c>
      <c r="U28" s="12">
        <f t="shared" si="1"/>
        <v>1</v>
      </c>
      <c r="V28" s="12">
        <f t="shared" si="2"/>
        <v>2</v>
      </c>
      <c r="W28" s="12">
        <f t="shared" si="3"/>
        <v>2</v>
      </c>
      <c r="X28" s="12">
        <f t="shared" si="4"/>
        <v>0</v>
      </c>
      <c r="Y28" s="13">
        <f t="shared" si="11"/>
        <v>11</v>
      </c>
      <c r="Z28" s="32"/>
      <c r="AB28" s="146">
        <f t="shared" si="12"/>
        <v>0.35294117647058826</v>
      </c>
      <c r="AC28" s="146">
        <f t="shared" si="13"/>
        <v>0.14285714285714285</v>
      </c>
      <c r="AD28" s="146">
        <f t="shared" si="14"/>
        <v>0.22222222222222221</v>
      </c>
      <c r="AE28" s="146">
        <f t="shared" si="15"/>
        <v>0.10526315789473684</v>
      </c>
      <c r="AF28" s="146">
        <f t="shared" si="16"/>
        <v>0</v>
      </c>
      <c r="AG28" s="146">
        <f t="shared" si="17"/>
        <v>0.22916666666666666</v>
      </c>
      <c r="AH28" s="32"/>
      <c r="AI28" s="24" t="str">
        <f t="shared" si="18"/>
        <v>Landslides</v>
      </c>
      <c r="AJ28" t="str">
        <f>INDEX(tbl_threat_catg[Category],MATCH(AI28,tbl_threat_catg[Threat],0),1)</f>
        <v>Natural Common</v>
      </c>
      <c r="AK28" s="151">
        <f t="shared" si="19"/>
        <v>0.35294117647058826</v>
      </c>
      <c r="AL28" s="151">
        <f t="shared" si="19"/>
        <v>0.14285714285714285</v>
      </c>
      <c r="AM28" s="151">
        <f t="shared" si="28"/>
        <v>0.22222222222222221</v>
      </c>
      <c r="AN28" s="151">
        <f t="shared" si="29"/>
        <v>0.10526315789473684</v>
      </c>
      <c r="AO28" s="151">
        <f t="shared" si="30"/>
        <v>0</v>
      </c>
      <c r="AP28" s="151">
        <f t="shared" si="20"/>
        <v>0.82328369944469015</v>
      </c>
      <c r="AQ28" s="150">
        <f t="shared" si="21"/>
        <v>0.21390995684261602</v>
      </c>
      <c r="AS28" s="189" t="str">
        <f t="shared" si="22"/>
        <v/>
      </c>
      <c r="AT28" s="190" t="str">
        <f t="shared" si="23"/>
        <v/>
      </c>
      <c r="AU28" s="190" t="str">
        <f t="shared" si="24"/>
        <v/>
      </c>
      <c r="AV28" s="190" t="str">
        <f t="shared" si="25"/>
        <v/>
      </c>
      <c r="AW28" s="191" t="str">
        <f t="shared" si="26"/>
        <v/>
      </c>
      <c r="AX28" s="196" t="b">
        <f t="shared" si="27"/>
        <v>0</v>
      </c>
    </row>
    <row r="29" spans="1:50" x14ac:dyDescent="0.25">
      <c r="A29" s="18" t="s">
        <v>622</v>
      </c>
      <c r="B29" s="8">
        <f>COUNTIFS(tbl_data[T1],A29,tbl_data[12. Consultation Group of],$B$3)</f>
        <v>1</v>
      </c>
      <c r="C29" s="9">
        <f>COUNTIFS(tbl_data[T1],$A29,tbl_data[12. Consultation Group of],$C$3)</f>
        <v>0</v>
      </c>
      <c r="D29" s="9">
        <f>COUNTIFS(tbl_data[T1],$A29,tbl_data[12. Consultation Group of],$D$3)</f>
        <v>0</v>
      </c>
      <c r="E29" s="9">
        <f>COUNTIFS(tbl_data[T1],$A29,tbl_data[12. Consultation Group of],$E$3)</f>
        <v>0</v>
      </c>
      <c r="F29" s="9">
        <f>COUNTIFS(tbl_data[T1],$A29,tbl_data[12. Consultation Group of],$F$3)</f>
        <v>0</v>
      </c>
      <c r="G29" s="13">
        <f t="shared" si="8"/>
        <v>1</v>
      </c>
      <c r="H29" s="8">
        <f>COUNTIFS(tbl_data[T2],A29,tbl_data[12. Consultation Group of],$H$3)</f>
        <v>0</v>
      </c>
      <c r="I29" s="9">
        <f>COUNTIFS(tbl_data[T2],$A29,tbl_data[12. Consultation Group of],$I$3)</f>
        <v>0</v>
      </c>
      <c r="J29" s="9">
        <f>COUNTIFS(tbl_data[T2],$A29,tbl_data[12. Consultation Group of],$J$3)</f>
        <v>0</v>
      </c>
      <c r="K29" s="9">
        <f>COUNTIFS(tbl_data[T2],$A29,tbl_data[12. Consultation Group of],$K$3)</f>
        <v>0</v>
      </c>
      <c r="L29" s="9">
        <f>COUNTIFS(tbl_data[T2],$A29,tbl_data[12. Consultation Group of],$L$3)</f>
        <v>0</v>
      </c>
      <c r="M29" s="13">
        <f t="shared" si="9"/>
        <v>0</v>
      </c>
      <c r="N29" s="8">
        <f>COUNTIFS(tbl_data[T3],$A29,tbl_data[12. Consultation Group of],$N$3)</f>
        <v>0</v>
      </c>
      <c r="O29" s="9">
        <f>COUNTIFS(tbl_data[T3],$A29,tbl_data[12. Consultation Group of],$O$3)</f>
        <v>0</v>
      </c>
      <c r="P29" s="9">
        <f>COUNTIFS(tbl_data[T3],$A29,tbl_data[12. Consultation Group of],$P$3)</f>
        <v>0</v>
      </c>
      <c r="Q29" s="9">
        <f>COUNTIFS(tbl_data[T3],$A29,tbl_data[12. Consultation Group of],$Q$3)</f>
        <v>0</v>
      </c>
      <c r="R29" s="9">
        <f>COUNTIFS(tbl_data[T3],$A29,tbl_data[12. Consultation Group of],$R$3)</f>
        <v>0</v>
      </c>
      <c r="S29" s="13">
        <f t="shared" si="10"/>
        <v>0</v>
      </c>
      <c r="T29" s="11">
        <f t="shared" si="0"/>
        <v>3</v>
      </c>
      <c r="U29" s="12">
        <f t="shared" si="1"/>
        <v>0</v>
      </c>
      <c r="V29" s="12">
        <f t="shared" si="2"/>
        <v>0</v>
      </c>
      <c r="W29" s="12">
        <f t="shared" si="3"/>
        <v>0</v>
      </c>
      <c r="X29" s="12">
        <f t="shared" si="4"/>
        <v>0</v>
      </c>
      <c r="Y29" s="13">
        <f t="shared" si="11"/>
        <v>3</v>
      </c>
      <c r="Z29" s="32"/>
      <c r="AB29" s="146">
        <f t="shared" si="12"/>
        <v>0.17647058823529413</v>
      </c>
      <c r="AC29" s="146">
        <f t="shared" si="13"/>
        <v>0</v>
      </c>
      <c r="AD29" s="146">
        <f t="shared" si="14"/>
        <v>0</v>
      </c>
      <c r="AE29" s="146">
        <f t="shared" si="15"/>
        <v>0</v>
      </c>
      <c r="AF29" s="146">
        <f t="shared" si="16"/>
        <v>0</v>
      </c>
      <c r="AG29" s="146">
        <f t="shared" si="17"/>
        <v>6.25E-2</v>
      </c>
      <c r="AH29" s="32"/>
      <c r="AI29" s="24" t="str">
        <f t="shared" si="18"/>
        <v>Migration</v>
      </c>
      <c r="AJ29" t="str">
        <f>INDEX(tbl_threat_catg[Category],MATCH(AI29,tbl_threat_catg[Threat],0),1)</f>
        <v>Social</v>
      </c>
      <c r="AK29" s="151">
        <f t="shared" si="19"/>
        <v>0.17647058823529413</v>
      </c>
      <c r="AL29" s="151">
        <f t="shared" si="19"/>
        <v>0</v>
      </c>
      <c r="AM29" s="151">
        <f t="shared" si="28"/>
        <v>0</v>
      </c>
      <c r="AN29" s="151">
        <f t="shared" si="29"/>
        <v>0</v>
      </c>
      <c r="AO29" s="151">
        <f t="shared" si="30"/>
        <v>0</v>
      </c>
      <c r="AP29" s="151">
        <f t="shared" si="20"/>
        <v>0.17647058823529413</v>
      </c>
      <c r="AQ29" s="150">
        <f t="shared" si="21"/>
        <v>4.5851528384279486E-2</v>
      </c>
      <c r="AS29" s="189" t="str">
        <f t="shared" si="22"/>
        <v>UNIQUE</v>
      </c>
      <c r="AT29" s="190" t="str">
        <f t="shared" si="23"/>
        <v/>
      </c>
      <c r="AU29" s="190" t="str">
        <f t="shared" si="24"/>
        <v/>
      </c>
      <c r="AV29" s="190" t="str">
        <f t="shared" si="25"/>
        <v/>
      </c>
      <c r="AW29" s="191" t="str">
        <f t="shared" si="26"/>
        <v/>
      </c>
      <c r="AX29" s="196" t="b">
        <f t="shared" si="27"/>
        <v>0</v>
      </c>
    </row>
    <row r="30" spans="1:50" x14ac:dyDescent="0.25">
      <c r="A30" s="18" t="s">
        <v>242</v>
      </c>
      <c r="B30" s="8">
        <f>COUNTIFS(tbl_data[T1],A30,tbl_data[12. Consultation Group of],$B$3)</f>
        <v>0</v>
      </c>
      <c r="C30" s="9">
        <f>COUNTIFS(tbl_data[T1],$A30,tbl_data[12. Consultation Group of],$C$3)</f>
        <v>0</v>
      </c>
      <c r="D30" s="9">
        <f>COUNTIFS(tbl_data[T1],$A30,tbl_data[12. Consultation Group of],$D$3)</f>
        <v>0</v>
      </c>
      <c r="E30" s="9">
        <f>COUNTIFS(tbl_data[T1],$A30,tbl_data[12. Consultation Group of],$E$3)</f>
        <v>0</v>
      </c>
      <c r="F30" s="9">
        <f>COUNTIFS(tbl_data[T1],$A30,tbl_data[12. Consultation Group of],$F$3)</f>
        <v>0</v>
      </c>
      <c r="G30" s="13">
        <f t="shared" si="8"/>
        <v>0</v>
      </c>
      <c r="H30" s="8">
        <f>COUNTIFS(tbl_data[T2],A30,tbl_data[12. Consultation Group of],$H$3)</f>
        <v>0</v>
      </c>
      <c r="I30" s="9">
        <f>COUNTIFS(tbl_data[T2],$A30,tbl_data[12. Consultation Group of],$I$3)</f>
        <v>0</v>
      </c>
      <c r="J30" s="9">
        <f>COUNTIFS(tbl_data[T2],$A30,tbl_data[12. Consultation Group of],$J$3)</f>
        <v>0</v>
      </c>
      <c r="K30" s="9">
        <f>COUNTIFS(tbl_data[T2],$A30,tbl_data[12. Consultation Group of],$K$3)</f>
        <v>0</v>
      </c>
      <c r="L30" s="9">
        <f>COUNTIFS(tbl_data[T2],$A30,tbl_data[12. Consultation Group of],$L$3)</f>
        <v>0</v>
      </c>
      <c r="M30" s="13">
        <f t="shared" si="9"/>
        <v>0</v>
      </c>
      <c r="N30" s="8">
        <f>COUNTIFS(tbl_data[T3],$A30,tbl_data[12. Consultation Group of],$N$3)</f>
        <v>1</v>
      </c>
      <c r="O30" s="9">
        <f>COUNTIFS(tbl_data[T3],$A30,tbl_data[12. Consultation Group of],$O$3)</f>
        <v>0</v>
      </c>
      <c r="P30" s="9">
        <f>COUNTIFS(tbl_data[T3],$A30,tbl_data[12. Consultation Group of],$P$3)</f>
        <v>0</v>
      </c>
      <c r="Q30" s="9">
        <f>COUNTIFS(tbl_data[T3],$A30,tbl_data[12. Consultation Group of],$Q$3)</f>
        <v>0</v>
      </c>
      <c r="R30" s="9">
        <f>COUNTIFS(tbl_data[T3],$A30,tbl_data[12. Consultation Group of],$R$3)</f>
        <v>0</v>
      </c>
      <c r="S30" s="13">
        <f t="shared" si="10"/>
        <v>1</v>
      </c>
      <c r="T30" s="11">
        <f t="shared" si="0"/>
        <v>1</v>
      </c>
      <c r="U30" s="12">
        <f t="shared" si="1"/>
        <v>0</v>
      </c>
      <c r="V30" s="12">
        <f t="shared" si="2"/>
        <v>0</v>
      </c>
      <c r="W30" s="12">
        <f t="shared" si="3"/>
        <v>0</v>
      </c>
      <c r="X30" s="12">
        <f t="shared" si="4"/>
        <v>0</v>
      </c>
      <c r="Y30" s="13">
        <f t="shared" si="11"/>
        <v>1</v>
      </c>
      <c r="Z30" s="32"/>
      <c r="AB30" s="146">
        <f t="shared" si="12"/>
        <v>5.8823529411764705E-2</v>
      </c>
      <c r="AC30" s="146">
        <f t="shared" si="13"/>
        <v>0</v>
      </c>
      <c r="AD30" s="146">
        <f t="shared" si="14"/>
        <v>0</v>
      </c>
      <c r="AE30" s="146">
        <f t="shared" si="15"/>
        <v>0</v>
      </c>
      <c r="AF30" s="146">
        <f t="shared" si="16"/>
        <v>0</v>
      </c>
      <c r="AG30" s="146">
        <f t="shared" si="17"/>
        <v>2.0833333333333332E-2</v>
      </c>
      <c r="AH30" s="32"/>
      <c r="AI30" s="24" t="str">
        <f t="shared" si="18"/>
        <v>Pollution</v>
      </c>
      <c r="AJ30" t="str">
        <f>INDEX(tbl_threat_catg[Category],MATCH(AI30,tbl_threat_catg[Threat],0),1)</f>
        <v xml:space="preserve">Environmental </v>
      </c>
      <c r="AK30" s="151">
        <f t="shared" si="19"/>
        <v>5.8823529411764705E-2</v>
      </c>
      <c r="AL30" s="151">
        <f t="shared" si="19"/>
        <v>0</v>
      </c>
      <c r="AM30" s="151">
        <f t="shared" si="28"/>
        <v>0</v>
      </c>
      <c r="AN30" s="151">
        <f t="shared" si="29"/>
        <v>0</v>
      </c>
      <c r="AO30" s="151">
        <f t="shared" si="30"/>
        <v>0</v>
      </c>
      <c r="AP30" s="151">
        <f t="shared" si="20"/>
        <v>5.8823529411764705E-2</v>
      </c>
      <c r="AQ30" s="150">
        <f t="shared" si="21"/>
        <v>1.5283842794759826E-2</v>
      </c>
      <c r="AS30" s="189" t="str">
        <f t="shared" si="22"/>
        <v>UNIQUE</v>
      </c>
      <c r="AT30" s="190" t="str">
        <f t="shared" si="23"/>
        <v/>
      </c>
      <c r="AU30" s="190" t="str">
        <f t="shared" si="24"/>
        <v/>
      </c>
      <c r="AV30" s="190" t="str">
        <f t="shared" si="25"/>
        <v/>
      </c>
      <c r="AW30" s="191" t="str">
        <f t="shared" si="26"/>
        <v/>
      </c>
      <c r="AX30" s="196" t="b">
        <f t="shared" si="27"/>
        <v>0</v>
      </c>
    </row>
    <row r="31" spans="1:50" x14ac:dyDescent="0.25">
      <c r="A31" s="18" t="s">
        <v>252</v>
      </c>
      <c r="B31" s="8">
        <f>COUNTIFS(tbl_data[T1],A31,tbl_data[12. Consultation Group of],$B$3)</f>
        <v>0</v>
      </c>
      <c r="C31" s="9">
        <f>COUNTIFS(tbl_data[T1],$A31,tbl_data[12. Consultation Group of],$C$3)</f>
        <v>0</v>
      </c>
      <c r="D31" s="9">
        <f>COUNTIFS(tbl_data[T1],$A31,tbl_data[12. Consultation Group of],$D$3)</f>
        <v>1</v>
      </c>
      <c r="E31" s="9">
        <f>COUNTIFS(tbl_data[T1],$A31,tbl_data[12. Consultation Group of],$E$3)</f>
        <v>0</v>
      </c>
      <c r="F31" s="9">
        <f>COUNTIFS(tbl_data[T1],$A31,tbl_data[12. Consultation Group of],$F$3)</f>
        <v>0</v>
      </c>
      <c r="G31" s="13">
        <f t="shared" si="8"/>
        <v>1</v>
      </c>
      <c r="H31" s="8">
        <f>COUNTIFS(tbl_data[T2],A31,tbl_data[12. Consultation Group of],$H$3)</f>
        <v>0</v>
      </c>
      <c r="I31" s="9">
        <f>COUNTIFS(tbl_data[T2],$A31,tbl_data[12. Consultation Group of],$I$3)</f>
        <v>0</v>
      </c>
      <c r="J31" s="9">
        <f>COUNTIFS(tbl_data[T2],$A31,tbl_data[12. Consultation Group of],$J$3)</f>
        <v>0</v>
      </c>
      <c r="K31" s="9">
        <f>COUNTIFS(tbl_data[T2],$A31,tbl_data[12. Consultation Group of],$K$3)</f>
        <v>0</v>
      </c>
      <c r="L31" s="9">
        <f>COUNTIFS(tbl_data[T2],$A31,tbl_data[12. Consultation Group of],$L$3)</f>
        <v>0</v>
      </c>
      <c r="M31" s="13">
        <f t="shared" si="9"/>
        <v>0</v>
      </c>
      <c r="N31" s="8">
        <f>COUNTIFS(tbl_data[T3],$A31,tbl_data[12. Consultation Group of],$N$3)</f>
        <v>0</v>
      </c>
      <c r="O31" s="9">
        <f>COUNTIFS(tbl_data[T3],$A31,tbl_data[12. Consultation Group of],$O$3)</f>
        <v>0</v>
      </c>
      <c r="P31" s="9">
        <f>COUNTIFS(tbl_data[T3],$A31,tbl_data[12. Consultation Group of],$P$3)</f>
        <v>0</v>
      </c>
      <c r="Q31" s="9">
        <f>COUNTIFS(tbl_data[T3],$A31,tbl_data[12. Consultation Group of],$Q$3)</f>
        <v>0</v>
      </c>
      <c r="R31" s="9">
        <f>COUNTIFS(tbl_data[T3],$A31,tbl_data[12. Consultation Group of],$R$3)</f>
        <v>0</v>
      </c>
      <c r="S31" s="13">
        <f t="shared" si="10"/>
        <v>0</v>
      </c>
      <c r="T31" s="11">
        <f t="shared" si="0"/>
        <v>0</v>
      </c>
      <c r="U31" s="12">
        <f t="shared" si="1"/>
        <v>0</v>
      </c>
      <c r="V31" s="12">
        <f t="shared" si="2"/>
        <v>3</v>
      </c>
      <c r="W31" s="12">
        <f t="shared" si="3"/>
        <v>0</v>
      </c>
      <c r="X31" s="12">
        <f t="shared" si="4"/>
        <v>0</v>
      </c>
      <c r="Y31" s="13">
        <f t="shared" si="11"/>
        <v>3</v>
      </c>
      <c r="Z31" s="32"/>
      <c r="AB31" s="146">
        <f t="shared" si="12"/>
        <v>0</v>
      </c>
      <c r="AC31" s="146">
        <f t="shared" si="13"/>
        <v>0</v>
      </c>
      <c r="AD31" s="146">
        <f t="shared" si="14"/>
        <v>0.33333333333333331</v>
      </c>
      <c r="AE31" s="146">
        <f t="shared" si="15"/>
        <v>0</v>
      </c>
      <c r="AF31" s="146">
        <f t="shared" si="16"/>
        <v>0</v>
      </c>
      <c r="AG31" s="146">
        <f t="shared" si="17"/>
        <v>6.25E-2</v>
      </c>
      <c r="AH31" s="32"/>
      <c r="AI31" s="24" t="str">
        <f t="shared" si="18"/>
        <v>Poverty</v>
      </c>
      <c r="AJ31" t="str">
        <f>INDEX(tbl_threat_catg[Category],MATCH(AI31,tbl_threat_catg[Threat],0),1)</f>
        <v>Social</v>
      </c>
      <c r="AK31" s="151">
        <f t="shared" si="19"/>
        <v>0</v>
      </c>
      <c r="AL31" s="151">
        <f t="shared" si="19"/>
        <v>0</v>
      </c>
      <c r="AM31" s="151">
        <f t="shared" si="28"/>
        <v>0.33333333333333331</v>
      </c>
      <c r="AN31" s="151">
        <f t="shared" si="29"/>
        <v>0</v>
      </c>
      <c r="AO31" s="151">
        <f t="shared" si="30"/>
        <v>0</v>
      </c>
      <c r="AP31" s="151">
        <f t="shared" si="20"/>
        <v>0.33333333333333331</v>
      </c>
      <c r="AQ31" s="150">
        <f t="shared" si="21"/>
        <v>8.6608442503639013E-2</v>
      </c>
      <c r="AS31" s="189" t="str">
        <f t="shared" si="22"/>
        <v/>
      </c>
      <c r="AT31" s="190" t="str">
        <f t="shared" si="23"/>
        <v/>
      </c>
      <c r="AU31" s="190" t="str">
        <f t="shared" si="24"/>
        <v>UNIQUE</v>
      </c>
      <c r="AV31" s="190" t="str">
        <f t="shared" si="25"/>
        <v/>
      </c>
      <c r="AW31" s="191" t="str">
        <f t="shared" si="26"/>
        <v/>
      </c>
      <c r="AX31" s="196" t="b">
        <f t="shared" si="27"/>
        <v>0</v>
      </c>
    </row>
    <row r="32" spans="1:50" x14ac:dyDescent="0.25">
      <c r="A32" s="18" t="s">
        <v>215</v>
      </c>
      <c r="B32" s="8">
        <f>COUNTIFS(tbl_data[T1],A32,tbl_data[12. Consultation Group of],$B$3)</f>
        <v>0</v>
      </c>
      <c r="C32" s="9">
        <f>COUNTIFS(tbl_data[T1],$A32,tbl_data[12. Consultation Group of],$C$3)</f>
        <v>0</v>
      </c>
      <c r="D32" s="9">
        <f>COUNTIFS(tbl_data[T1],$A32,tbl_data[12. Consultation Group of],$D$3)</f>
        <v>0</v>
      </c>
      <c r="E32" s="9">
        <f>COUNTIFS(tbl_data[T1],$A32,tbl_data[12. Consultation Group of],$E$3)</f>
        <v>0</v>
      </c>
      <c r="F32" s="9">
        <f>COUNTIFS(tbl_data[T1],$A32,tbl_data[12. Consultation Group of],$F$3)</f>
        <v>0</v>
      </c>
      <c r="G32" s="13">
        <f t="shared" si="8"/>
        <v>0</v>
      </c>
      <c r="H32" s="8">
        <f>COUNTIFS(tbl_data[T2],A32,tbl_data[12. Consultation Group of],$H$3)</f>
        <v>0</v>
      </c>
      <c r="I32" s="9">
        <f>COUNTIFS(tbl_data[T2],$A32,tbl_data[12. Consultation Group of],$I$3)</f>
        <v>0</v>
      </c>
      <c r="J32" s="9">
        <f>COUNTIFS(tbl_data[T2],$A32,tbl_data[12. Consultation Group of],$J$3)</f>
        <v>0</v>
      </c>
      <c r="K32" s="9">
        <f>COUNTIFS(tbl_data[T2],$A32,tbl_data[12. Consultation Group of],$K$3)</f>
        <v>0</v>
      </c>
      <c r="L32" s="9">
        <f>COUNTIFS(tbl_data[T2],$A32,tbl_data[12. Consultation Group of],$L$3)</f>
        <v>1</v>
      </c>
      <c r="M32" s="13">
        <f t="shared" si="9"/>
        <v>1</v>
      </c>
      <c r="N32" s="8">
        <f>COUNTIFS(tbl_data[T3],$A32,tbl_data[12. Consultation Group of],$N$3)</f>
        <v>0</v>
      </c>
      <c r="O32" s="9">
        <f>COUNTIFS(tbl_data[T3],$A32,tbl_data[12. Consultation Group of],$O$3)</f>
        <v>0</v>
      </c>
      <c r="P32" s="9">
        <f>COUNTIFS(tbl_data[T3],$A32,tbl_data[12. Consultation Group of],$P$3)</f>
        <v>0</v>
      </c>
      <c r="Q32" s="9">
        <f>COUNTIFS(tbl_data[T3],$A32,tbl_data[12. Consultation Group of],$Q$3)</f>
        <v>0</v>
      </c>
      <c r="R32" s="9">
        <f>COUNTIFS(tbl_data[T3],$A32,tbl_data[12. Consultation Group of],$R$3)</f>
        <v>0</v>
      </c>
      <c r="S32" s="13">
        <f t="shared" si="10"/>
        <v>0</v>
      </c>
      <c r="T32" s="11">
        <f t="shared" si="0"/>
        <v>0</v>
      </c>
      <c r="U32" s="12">
        <f t="shared" si="1"/>
        <v>0</v>
      </c>
      <c r="V32" s="12">
        <f t="shared" si="2"/>
        <v>0</v>
      </c>
      <c r="W32" s="12">
        <f t="shared" si="3"/>
        <v>0</v>
      </c>
      <c r="X32" s="12">
        <f t="shared" si="4"/>
        <v>2</v>
      </c>
      <c r="Y32" s="13">
        <f t="shared" si="11"/>
        <v>2</v>
      </c>
      <c r="Z32" s="32"/>
      <c r="AB32" s="146">
        <f t="shared" si="12"/>
        <v>0</v>
      </c>
      <c r="AC32" s="146">
        <f t="shared" si="13"/>
        <v>0</v>
      </c>
      <c r="AD32" s="146">
        <f t="shared" si="14"/>
        <v>0</v>
      </c>
      <c r="AE32" s="146">
        <f t="shared" si="15"/>
        <v>0</v>
      </c>
      <c r="AF32" s="146">
        <f t="shared" si="16"/>
        <v>0.2857142857142857</v>
      </c>
      <c r="AG32" s="146">
        <f t="shared" si="17"/>
        <v>4.1666666666666664E-2</v>
      </c>
      <c r="AH32" s="32"/>
      <c r="AI32" s="24" t="str">
        <f t="shared" si="18"/>
        <v>Reduction In Irrigation</v>
      </c>
      <c r="AJ32" t="str">
        <f>INDEX(tbl_threat_catg[Category],MATCH(AI32,tbl_threat_catg[Threat],0),1)</f>
        <v>Infrastructure</v>
      </c>
      <c r="AK32" s="151">
        <f t="shared" si="19"/>
        <v>0</v>
      </c>
      <c r="AL32" s="151">
        <f t="shared" si="19"/>
        <v>0</v>
      </c>
      <c r="AM32" s="151">
        <f t="shared" si="28"/>
        <v>0</v>
      </c>
      <c r="AN32" s="151">
        <f t="shared" si="29"/>
        <v>0</v>
      </c>
      <c r="AO32" s="151">
        <f t="shared" si="30"/>
        <v>0.2857142857142857</v>
      </c>
      <c r="AP32" s="151">
        <f t="shared" si="20"/>
        <v>0.2857142857142857</v>
      </c>
      <c r="AQ32" s="150">
        <f t="shared" si="21"/>
        <v>7.4235807860262015E-2</v>
      </c>
      <c r="AS32" s="189" t="str">
        <f t="shared" si="22"/>
        <v/>
      </c>
      <c r="AT32" s="190" t="str">
        <f t="shared" si="23"/>
        <v/>
      </c>
      <c r="AU32" s="190" t="str">
        <f t="shared" si="24"/>
        <v/>
      </c>
      <c r="AV32" s="190" t="str">
        <f t="shared" si="25"/>
        <v/>
      </c>
      <c r="AW32" s="191" t="str">
        <f t="shared" si="26"/>
        <v>UNIQUE</v>
      </c>
      <c r="AX32" s="196" t="b">
        <f t="shared" si="27"/>
        <v>0</v>
      </c>
    </row>
    <row r="33" spans="1:50" x14ac:dyDescent="0.25">
      <c r="A33" s="18" t="s">
        <v>429</v>
      </c>
      <c r="B33" s="8">
        <f>COUNTIFS(tbl_data[T1],A33,tbl_data[12. Consultation Group of],$B$3)</f>
        <v>0</v>
      </c>
      <c r="C33" s="9">
        <f>COUNTIFS(tbl_data[T1],$A33,tbl_data[12. Consultation Group of],$C$3)</f>
        <v>0</v>
      </c>
      <c r="D33" s="9">
        <f>COUNTIFS(tbl_data[T1],$A33,tbl_data[12. Consultation Group of],$D$3)</f>
        <v>0</v>
      </c>
      <c r="E33" s="9">
        <f>COUNTIFS(tbl_data[T1],$A33,tbl_data[12. Consultation Group of],$E$3)</f>
        <v>0</v>
      </c>
      <c r="F33" s="9">
        <f>COUNTIFS(tbl_data[T1],$A33,tbl_data[12. Consultation Group of],$F$3)</f>
        <v>0</v>
      </c>
      <c r="G33" s="13">
        <f t="shared" si="8"/>
        <v>0</v>
      </c>
      <c r="H33" s="8">
        <f>COUNTIFS(tbl_data[T2],A33,tbl_data[12. Consultation Group of],$H$3)</f>
        <v>1</v>
      </c>
      <c r="I33" s="9">
        <f>COUNTIFS(tbl_data[T2],$A33,tbl_data[12. Consultation Group of],$I$3)</f>
        <v>0</v>
      </c>
      <c r="J33" s="9">
        <f>COUNTIFS(tbl_data[T2],$A33,tbl_data[12. Consultation Group of],$J$3)</f>
        <v>0</v>
      </c>
      <c r="K33" s="9">
        <f>COUNTIFS(tbl_data[T2],$A33,tbl_data[12. Consultation Group of],$K$3)</f>
        <v>0</v>
      </c>
      <c r="L33" s="9">
        <f>COUNTIFS(tbl_data[T2],$A33,tbl_data[12. Consultation Group of],$L$3)</f>
        <v>0</v>
      </c>
      <c r="M33" s="13">
        <f t="shared" si="9"/>
        <v>1</v>
      </c>
      <c r="N33" s="8">
        <f>COUNTIFS(tbl_data[T3],$A33,tbl_data[12. Consultation Group of],$N$3)</f>
        <v>0</v>
      </c>
      <c r="O33" s="9">
        <f>COUNTIFS(tbl_data[T3],$A33,tbl_data[12. Consultation Group of],$O$3)</f>
        <v>0</v>
      </c>
      <c r="P33" s="9">
        <f>COUNTIFS(tbl_data[T3],$A33,tbl_data[12. Consultation Group of],$P$3)</f>
        <v>0</v>
      </c>
      <c r="Q33" s="9">
        <f>COUNTIFS(tbl_data[T3],$A33,tbl_data[12. Consultation Group of],$Q$3)</f>
        <v>0</v>
      </c>
      <c r="R33" s="9">
        <f>COUNTIFS(tbl_data[T3],$A33,tbl_data[12. Consultation Group of],$R$3)</f>
        <v>0</v>
      </c>
      <c r="S33" s="13">
        <f t="shared" si="10"/>
        <v>0</v>
      </c>
      <c r="T33" s="11">
        <f t="shared" si="0"/>
        <v>2</v>
      </c>
      <c r="U33" s="12">
        <f t="shared" si="1"/>
        <v>0</v>
      </c>
      <c r="V33" s="12">
        <f t="shared" si="2"/>
        <v>0</v>
      </c>
      <c r="W33" s="12">
        <f t="shared" si="3"/>
        <v>0</v>
      </c>
      <c r="X33" s="12">
        <f t="shared" si="4"/>
        <v>0</v>
      </c>
      <c r="Y33" s="13">
        <f t="shared" si="11"/>
        <v>2</v>
      </c>
      <c r="Z33" s="32"/>
      <c r="AB33" s="146">
        <f t="shared" si="12"/>
        <v>0.11764705882352941</v>
      </c>
      <c r="AC33" s="146">
        <f t="shared" si="13"/>
        <v>0</v>
      </c>
      <c r="AD33" s="146">
        <f t="shared" si="14"/>
        <v>0</v>
      </c>
      <c r="AE33" s="146">
        <f t="shared" si="15"/>
        <v>0</v>
      </c>
      <c r="AF33" s="146">
        <f t="shared" si="16"/>
        <v>0</v>
      </c>
      <c r="AG33" s="146">
        <f t="shared" si="17"/>
        <v>4.1666666666666664E-2</v>
      </c>
      <c r="AH33" s="32"/>
      <c r="AI33" s="24" t="str">
        <f t="shared" si="18"/>
        <v>River swelling</v>
      </c>
      <c r="AJ33" t="str">
        <f>INDEX(tbl_threat_catg[Category],MATCH(AI33,tbl_threat_catg[Threat],0),1)</f>
        <v>Natural Common</v>
      </c>
      <c r="AK33" s="151">
        <f t="shared" si="19"/>
        <v>0.11764705882352941</v>
      </c>
      <c r="AL33" s="151">
        <f t="shared" si="19"/>
        <v>0</v>
      </c>
      <c r="AM33" s="151">
        <f t="shared" si="28"/>
        <v>0</v>
      </c>
      <c r="AN33" s="151">
        <f t="shared" si="29"/>
        <v>0</v>
      </c>
      <c r="AO33" s="151">
        <f t="shared" si="30"/>
        <v>0</v>
      </c>
      <c r="AP33" s="151">
        <f t="shared" si="20"/>
        <v>0.11764705882352941</v>
      </c>
      <c r="AQ33" s="150">
        <f t="shared" si="21"/>
        <v>3.0567685589519653E-2</v>
      </c>
      <c r="AS33" s="189" t="str">
        <f t="shared" si="22"/>
        <v>UNIQUE</v>
      </c>
      <c r="AT33" s="190" t="str">
        <f t="shared" si="23"/>
        <v/>
      </c>
      <c r="AU33" s="190" t="str">
        <f t="shared" si="24"/>
        <v/>
      </c>
      <c r="AV33" s="190" t="str">
        <f t="shared" si="25"/>
        <v/>
      </c>
      <c r="AW33" s="191" t="str">
        <f t="shared" si="26"/>
        <v/>
      </c>
      <c r="AX33" s="196" t="b">
        <f t="shared" si="27"/>
        <v>0</v>
      </c>
    </row>
    <row r="34" spans="1:50" x14ac:dyDescent="0.25">
      <c r="A34" s="18" t="s">
        <v>178</v>
      </c>
      <c r="B34" s="8">
        <f>COUNTIFS(tbl_data[T1],A34,tbl_data[12. Consultation Group of],$B$3)</f>
        <v>1</v>
      </c>
      <c r="C34" s="9">
        <f>COUNTIFS(tbl_data[T1],$A34,tbl_data[12. Consultation Group of],$C$3)</f>
        <v>0</v>
      </c>
      <c r="D34" s="9">
        <f>COUNTIFS(tbl_data[T1],$A34,tbl_data[12. Consultation Group of],$D$3)</f>
        <v>0</v>
      </c>
      <c r="E34" s="9">
        <f>COUNTIFS(tbl_data[T1],$A34,tbl_data[12. Consultation Group of],$E$3)</f>
        <v>1</v>
      </c>
      <c r="F34" s="9">
        <f>COUNTIFS(tbl_data[T1],$A34,tbl_data[12. Consultation Group of],$F$3)</f>
        <v>0</v>
      </c>
      <c r="G34" s="13">
        <f t="shared" si="8"/>
        <v>2</v>
      </c>
      <c r="H34" s="8">
        <f>COUNTIFS(tbl_data[T2],A34,tbl_data[12. Consultation Group of],$H$3)</f>
        <v>1</v>
      </c>
      <c r="I34" s="9">
        <f>COUNTIFS(tbl_data[T2],$A34,tbl_data[12. Consultation Group of],$I$3)</f>
        <v>0</v>
      </c>
      <c r="J34" s="9">
        <f>COUNTIFS(tbl_data[T2],$A34,tbl_data[12. Consultation Group of],$J$3)</f>
        <v>0</v>
      </c>
      <c r="K34" s="9">
        <f>COUNTIFS(tbl_data[T2],$A34,tbl_data[12. Consultation Group of],$K$3)</f>
        <v>1</v>
      </c>
      <c r="L34" s="9">
        <f>COUNTIFS(tbl_data[T2],$A34,tbl_data[12. Consultation Group of],$L$3)</f>
        <v>0</v>
      </c>
      <c r="M34" s="13">
        <f t="shared" si="9"/>
        <v>2</v>
      </c>
      <c r="N34" s="8">
        <f>COUNTIFS(tbl_data[T3],$A34,tbl_data[12. Consultation Group of],$N$3)</f>
        <v>0</v>
      </c>
      <c r="O34" s="9">
        <f>COUNTIFS(tbl_data[T3],$A34,tbl_data[12. Consultation Group of],$O$3)</f>
        <v>2</v>
      </c>
      <c r="P34" s="9">
        <f>COUNTIFS(tbl_data[T3],$A34,tbl_data[12. Consultation Group of],$P$3)</f>
        <v>2</v>
      </c>
      <c r="Q34" s="9">
        <f>COUNTIFS(tbl_data[T3],$A34,tbl_data[12. Consultation Group of],$Q$3)</f>
        <v>1</v>
      </c>
      <c r="R34" s="9">
        <f>COUNTIFS(tbl_data[T3],$A34,tbl_data[12. Consultation Group of],$R$3)</f>
        <v>1</v>
      </c>
      <c r="S34" s="13">
        <f t="shared" si="10"/>
        <v>6</v>
      </c>
      <c r="T34" s="11">
        <f t="shared" si="0"/>
        <v>5</v>
      </c>
      <c r="U34" s="12">
        <f t="shared" si="1"/>
        <v>2</v>
      </c>
      <c r="V34" s="12">
        <f t="shared" si="2"/>
        <v>2</v>
      </c>
      <c r="W34" s="12">
        <f t="shared" si="3"/>
        <v>6</v>
      </c>
      <c r="X34" s="12">
        <f t="shared" si="4"/>
        <v>1</v>
      </c>
      <c r="Y34" s="13">
        <f t="shared" si="11"/>
        <v>16</v>
      </c>
      <c r="Z34" s="32"/>
      <c r="AB34" s="146">
        <f t="shared" si="12"/>
        <v>0.29411764705882354</v>
      </c>
      <c r="AC34" s="146">
        <f t="shared" si="13"/>
        <v>0.2857142857142857</v>
      </c>
      <c r="AD34" s="146">
        <f t="shared" si="14"/>
        <v>0.22222222222222221</v>
      </c>
      <c r="AE34" s="146">
        <f t="shared" si="15"/>
        <v>0.31578947368421051</v>
      </c>
      <c r="AF34" s="146">
        <f t="shared" si="16"/>
        <v>0.14285714285714285</v>
      </c>
      <c r="AG34" s="146">
        <f t="shared" si="17"/>
        <v>0.33333333333333331</v>
      </c>
      <c r="AH34" s="32"/>
      <c r="AI34" s="24" t="str">
        <f t="shared" si="18"/>
        <v>Road Accidents</v>
      </c>
      <c r="AJ34" t="str">
        <f>INDEX(tbl_threat_catg[Category],MATCH(AI34,tbl_threat_catg[Threat],0),1)</f>
        <v>Legal</v>
      </c>
      <c r="AK34" s="151">
        <f t="shared" si="19"/>
        <v>0.29411764705882354</v>
      </c>
      <c r="AL34" s="151">
        <f t="shared" si="19"/>
        <v>0.2857142857142857</v>
      </c>
      <c r="AM34" s="151">
        <f t="shared" si="28"/>
        <v>0.22222222222222221</v>
      </c>
      <c r="AN34" s="151">
        <f t="shared" si="29"/>
        <v>0.31578947368421051</v>
      </c>
      <c r="AO34" s="151">
        <f t="shared" si="30"/>
        <v>0.14285714285714285</v>
      </c>
      <c r="AP34" s="151">
        <f t="shared" si="20"/>
        <v>1.2607007715366847</v>
      </c>
      <c r="AQ34" s="150">
        <f t="shared" si="21"/>
        <v>0.32756199085778492</v>
      </c>
      <c r="AS34" s="189" t="str">
        <f t="shared" si="22"/>
        <v/>
      </c>
      <c r="AT34" s="190" t="str">
        <f t="shared" si="23"/>
        <v/>
      </c>
      <c r="AU34" s="190" t="str">
        <f t="shared" si="24"/>
        <v/>
      </c>
      <c r="AV34" s="190" t="str">
        <f t="shared" si="25"/>
        <v/>
      </c>
      <c r="AW34" s="191" t="str">
        <f t="shared" si="26"/>
        <v/>
      </c>
      <c r="AX34" s="196" t="b">
        <f t="shared" si="27"/>
        <v>1</v>
      </c>
    </row>
    <row r="35" spans="1:50" x14ac:dyDescent="0.25">
      <c r="A35" s="18" t="s">
        <v>313</v>
      </c>
      <c r="B35" s="8">
        <f>COUNTIFS(tbl_data[T1],A35,tbl_data[12. Consultation Group of],$B$3)</f>
        <v>1</v>
      </c>
      <c r="C35" s="9">
        <f>COUNTIFS(tbl_data[T1],$A35,tbl_data[12. Consultation Group of],$C$3)</f>
        <v>0</v>
      </c>
      <c r="D35" s="9">
        <f>COUNTIFS(tbl_data[T1],$A35,tbl_data[12. Consultation Group of],$D$3)</f>
        <v>0</v>
      </c>
      <c r="E35" s="9">
        <f>COUNTIFS(tbl_data[T1],$A35,tbl_data[12. Consultation Group of],$E$3)</f>
        <v>0</v>
      </c>
      <c r="F35" s="9">
        <f>COUNTIFS(tbl_data[T1],$A35,tbl_data[12. Consultation Group of],$F$3)</f>
        <v>0</v>
      </c>
      <c r="G35" s="13">
        <f t="shared" si="8"/>
        <v>1</v>
      </c>
      <c r="H35" s="8">
        <f>COUNTIFS(tbl_data[T2],A35,tbl_data[12. Consultation Group of],$H$3)</f>
        <v>1</v>
      </c>
      <c r="I35" s="9">
        <f>COUNTIFS(tbl_data[T2],$A35,tbl_data[12. Consultation Group of],$I$3)</f>
        <v>1</v>
      </c>
      <c r="J35" s="9">
        <f>COUNTIFS(tbl_data[T2],$A35,tbl_data[12. Consultation Group of],$J$3)</f>
        <v>0</v>
      </c>
      <c r="K35" s="9">
        <f>COUNTIFS(tbl_data[T2],$A35,tbl_data[12. Consultation Group of],$K$3)</f>
        <v>3</v>
      </c>
      <c r="L35" s="9">
        <f>COUNTIFS(tbl_data[T2],$A35,tbl_data[12. Consultation Group of],$L$3)</f>
        <v>0</v>
      </c>
      <c r="M35" s="13">
        <f t="shared" si="9"/>
        <v>5</v>
      </c>
      <c r="N35" s="8">
        <f>COUNTIFS(tbl_data[T3],$A35,tbl_data[12. Consultation Group of],$N$3)</f>
        <v>1</v>
      </c>
      <c r="O35" s="9">
        <f>COUNTIFS(tbl_data[T3],$A35,tbl_data[12. Consultation Group of],$O$3)</f>
        <v>0</v>
      </c>
      <c r="P35" s="9">
        <f>COUNTIFS(tbl_data[T3],$A35,tbl_data[12. Consultation Group of],$P$3)</f>
        <v>0</v>
      </c>
      <c r="Q35" s="9">
        <f>COUNTIFS(tbl_data[T3],$A35,tbl_data[12. Consultation Group of],$Q$3)</f>
        <v>0</v>
      </c>
      <c r="R35" s="9">
        <f>COUNTIFS(tbl_data[T3],$A35,tbl_data[12. Consultation Group of],$R$3)</f>
        <v>0</v>
      </c>
      <c r="S35" s="13">
        <f t="shared" si="10"/>
        <v>1</v>
      </c>
      <c r="T35" s="11">
        <f t="shared" si="0"/>
        <v>6</v>
      </c>
      <c r="U35" s="12">
        <f t="shared" si="1"/>
        <v>2</v>
      </c>
      <c r="V35" s="12">
        <f t="shared" si="2"/>
        <v>0</v>
      </c>
      <c r="W35" s="12">
        <f t="shared" si="3"/>
        <v>6</v>
      </c>
      <c r="X35" s="12">
        <f t="shared" si="4"/>
        <v>0</v>
      </c>
      <c r="Y35" s="13">
        <f t="shared" si="11"/>
        <v>14</v>
      </c>
      <c r="Z35" s="32"/>
      <c r="AB35" s="146">
        <f t="shared" si="12"/>
        <v>0.35294117647058826</v>
      </c>
      <c r="AC35" s="146">
        <f t="shared" si="13"/>
        <v>0.2857142857142857</v>
      </c>
      <c r="AD35" s="146">
        <f t="shared" si="14"/>
        <v>0</v>
      </c>
      <c r="AE35" s="146">
        <f t="shared" si="15"/>
        <v>0.31578947368421051</v>
      </c>
      <c r="AF35" s="146">
        <f t="shared" si="16"/>
        <v>0</v>
      </c>
      <c r="AG35" s="146">
        <f t="shared" si="17"/>
        <v>0.29166666666666669</v>
      </c>
      <c r="AH35" s="32"/>
      <c r="AI35" s="24" t="str">
        <f t="shared" si="18"/>
        <v>Storms</v>
      </c>
      <c r="AJ35" t="str">
        <f>INDEX(tbl_threat_catg[Category],MATCH(AI35,tbl_threat_catg[Threat],0),1)</f>
        <v>Natural</v>
      </c>
      <c r="AK35" s="151">
        <f t="shared" si="19"/>
        <v>0.35294117647058826</v>
      </c>
      <c r="AL35" s="151">
        <f t="shared" si="19"/>
        <v>0.2857142857142857</v>
      </c>
      <c r="AM35" s="151">
        <f t="shared" si="28"/>
        <v>0</v>
      </c>
      <c r="AN35" s="151">
        <f t="shared" si="29"/>
        <v>0.31578947368421051</v>
      </c>
      <c r="AO35" s="151">
        <f t="shared" si="30"/>
        <v>0</v>
      </c>
      <c r="AP35" s="151">
        <f t="shared" si="20"/>
        <v>0.95444493586908441</v>
      </c>
      <c r="AQ35" s="150">
        <f t="shared" si="21"/>
        <v>0.24798896805332107</v>
      </c>
      <c r="AS35" s="189" t="str">
        <f t="shared" si="22"/>
        <v/>
      </c>
      <c r="AT35" s="190" t="str">
        <f t="shared" si="23"/>
        <v/>
      </c>
      <c r="AU35" s="190" t="str">
        <f t="shared" si="24"/>
        <v/>
      </c>
      <c r="AV35" s="190" t="str">
        <f t="shared" si="25"/>
        <v/>
      </c>
      <c r="AW35" s="191" t="str">
        <f t="shared" si="26"/>
        <v/>
      </c>
      <c r="AX35" s="196" t="b">
        <f t="shared" si="27"/>
        <v>0</v>
      </c>
    </row>
    <row r="36" spans="1:50" x14ac:dyDescent="0.25">
      <c r="A36" s="18" t="s">
        <v>552</v>
      </c>
      <c r="B36" s="8">
        <f>COUNTIFS(tbl_data[T1],A36,tbl_data[12. Consultation Group of],$B$3)</f>
        <v>0</v>
      </c>
      <c r="C36" s="9">
        <f>COUNTIFS(tbl_data[T1],$A36,tbl_data[12. Consultation Group of],$C$3)</f>
        <v>0</v>
      </c>
      <c r="D36" s="9">
        <f>COUNTIFS(tbl_data[T1],$A36,tbl_data[12. Consultation Group of],$D$3)</f>
        <v>0</v>
      </c>
      <c r="E36" s="9">
        <f>COUNTIFS(tbl_data[T1],$A36,tbl_data[12. Consultation Group of],$E$3)</f>
        <v>0</v>
      </c>
      <c r="F36" s="9">
        <f>COUNTIFS(tbl_data[T1],$A36,tbl_data[12. Consultation Group of],$F$3)</f>
        <v>0</v>
      </c>
      <c r="G36" s="13">
        <f t="shared" si="8"/>
        <v>0</v>
      </c>
      <c r="H36" s="8">
        <f>COUNTIFS(tbl_data[T2],A36,tbl_data[12. Consultation Group of],$H$3)</f>
        <v>0</v>
      </c>
      <c r="I36" s="9">
        <f>COUNTIFS(tbl_data[T2],$A36,tbl_data[12. Consultation Group of],$I$3)</f>
        <v>0</v>
      </c>
      <c r="J36" s="9">
        <f>COUNTIFS(tbl_data[T2],$A36,tbl_data[12. Consultation Group of],$J$3)</f>
        <v>0</v>
      </c>
      <c r="K36" s="9">
        <f>COUNTIFS(tbl_data[T2],$A36,tbl_data[12. Consultation Group of],$K$3)</f>
        <v>0</v>
      </c>
      <c r="L36" s="9">
        <f>COUNTIFS(tbl_data[T2],$A36,tbl_data[12. Consultation Group of],$L$3)</f>
        <v>0</v>
      </c>
      <c r="M36" s="13">
        <f t="shared" si="9"/>
        <v>0</v>
      </c>
      <c r="N36" s="8">
        <f>COUNTIFS(tbl_data[T3],$A36,tbl_data[12. Consultation Group of],$N$3)</f>
        <v>1</v>
      </c>
      <c r="O36" s="9">
        <f>COUNTIFS(tbl_data[T3],$A36,tbl_data[12. Consultation Group of],$O$3)</f>
        <v>0</v>
      </c>
      <c r="P36" s="9">
        <f>COUNTIFS(tbl_data[T3],$A36,tbl_data[12. Consultation Group of],$P$3)</f>
        <v>0</v>
      </c>
      <c r="Q36" s="9">
        <f>COUNTIFS(tbl_data[T3],$A36,tbl_data[12. Consultation Group of],$Q$3)</f>
        <v>0</v>
      </c>
      <c r="R36" s="9">
        <f>COUNTIFS(tbl_data[T3],$A36,tbl_data[12. Consultation Group of],$R$3)</f>
        <v>0</v>
      </c>
      <c r="S36" s="13">
        <f t="shared" si="10"/>
        <v>1</v>
      </c>
      <c r="T36" s="11">
        <f t="shared" si="0"/>
        <v>1</v>
      </c>
      <c r="U36" s="12">
        <f t="shared" si="1"/>
        <v>0</v>
      </c>
      <c r="V36" s="12">
        <f t="shared" si="2"/>
        <v>0</v>
      </c>
      <c r="W36" s="12">
        <f t="shared" si="3"/>
        <v>0</v>
      </c>
      <c r="X36" s="12">
        <f t="shared" si="4"/>
        <v>0</v>
      </c>
      <c r="Y36" s="13">
        <f t="shared" si="11"/>
        <v>1</v>
      </c>
      <c r="Z36" s="32"/>
      <c r="AB36" s="146">
        <f t="shared" si="12"/>
        <v>5.8823529411764705E-2</v>
      </c>
      <c r="AC36" s="146">
        <f t="shared" si="13"/>
        <v>0</v>
      </c>
      <c r="AD36" s="146">
        <f t="shared" si="14"/>
        <v>0</v>
      </c>
      <c r="AE36" s="146">
        <f t="shared" si="15"/>
        <v>0</v>
      </c>
      <c r="AF36" s="146">
        <f t="shared" si="16"/>
        <v>0</v>
      </c>
      <c r="AG36" s="146">
        <f t="shared" si="17"/>
        <v>2.0833333333333332E-2</v>
      </c>
      <c r="AH36" s="32"/>
      <c r="AI36" s="24" t="str">
        <f t="shared" si="18"/>
        <v>Stray Animals</v>
      </c>
      <c r="AJ36" t="str">
        <f>INDEX(tbl_threat_catg[Category],MATCH(AI36,tbl_threat_catg[Threat],0),1)</f>
        <v>Legal</v>
      </c>
      <c r="AK36" s="151">
        <f t="shared" si="19"/>
        <v>5.8823529411764705E-2</v>
      </c>
      <c r="AL36" s="151">
        <f t="shared" si="19"/>
        <v>0</v>
      </c>
      <c r="AM36" s="151">
        <f t="shared" si="28"/>
        <v>0</v>
      </c>
      <c r="AN36" s="151">
        <f t="shared" si="29"/>
        <v>0</v>
      </c>
      <c r="AO36" s="151">
        <f t="shared" si="30"/>
        <v>0</v>
      </c>
      <c r="AP36" s="151">
        <f t="shared" si="20"/>
        <v>5.8823529411764705E-2</v>
      </c>
      <c r="AQ36" s="150">
        <f t="shared" si="21"/>
        <v>1.5283842794759826E-2</v>
      </c>
      <c r="AS36" s="189" t="str">
        <f t="shared" si="22"/>
        <v>UNIQUE</v>
      </c>
      <c r="AT36" s="190" t="str">
        <f t="shared" si="23"/>
        <v/>
      </c>
      <c r="AU36" s="190" t="str">
        <f t="shared" si="24"/>
        <v/>
      </c>
      <c r="AV36" s="190" t="str">
        <f t="shared" si="25"/>
        <v/>
      </c>
      <c r="AW36" s="191" t="str">
        <f t="shared" si="26"/>
        <v/>
      </c>
      <c r="AX36" s="196" t="b">
        <f t="shared" si="27"/>
        <v>0</v>
      </c>
    </row>
    <row r="37" spans="1:50" x14ac:dyDescent="0.25">
      <c r="A37" s="18" t="s">
        <v>403</v>
      </c>
      <c r="B37" s="8">
        <f>COUNTIFS(tbl_data[T1],A37,tbl_data[12. Consultation Group of],$B$3)</f>
        <v>0</v>
      </c>
      <c r="C37" s="9">
        <f>COUNTIFS(tbl_data[T1],$A37,tbl_data[12. Consultation Group of],$C$3)</f>
        <v>0</v>
      </c>
      <c r="D37" s="9">
        <f>COUNTIFS(tbl_data[T1],$A37,tbl_data[12. Consultation Group of],$D$3)</f>
        <v>0</v>
      </c>
      <c r="E37" s="9">
        <f>COUNTIFS(tbl_data[T1],$A37,tbl_data[12. Consultation Group of],$E$3)</f>
        <v>0</v>
      </c>
      <c r="F37" s="9">
        <f>COUNTIFS(tbl_data[T1],$A37,tbl_data[12. Consultation Group of],$F$3)</f>
        <v>0</v>
      </c>
      <c r="G37" s="13">
        <f t="shared" si="8"/>
        <v>0</v>
      </c>
      <c r="H37" s="8">
        <f>COUNTIFS(tbl_data[T2],A37,tbl_data[12. Consultation Group of],$H$3)</f>
        <v>0</v>
      </c>
      <c r="I37" s="9">
        <f>COUNTIFS(tbl_data[T2],$A37,tbl_data[12. Consultation Group of],$I$3)</f>
        <v>0</v>
      </c>
      <c r="J37" s="9">
        <f>COUNTIFS(tbl_data[T2],$A37,tbl_data[12. Consultation Group of],$J$3)</f>
        <v>0</v>
      </c>
      <c r="K37" s="9">
        <f>COUNTIFS(tbl_data[T2],$A37,tbl_data[12. Consultation Group of],$K$3)</f>
        <v>0</v>
      </c>
      <c r="L37" s="9">
        <f>COUNTIFS(tbl_data[T2],$A37,tbl_data[12. Consultation Group of],$L$3)</f>
        <v>0</v>
      </c>
      <c r="M37" s="13">
        <f t="shared" si="9"/>
        <v>0</v>
      </c>
      <c r="N37" s="8">
        <f>COUNTIFS(tbl_data[T3],$A37,tbl_data[12. Consultation Group of],$N$3)</f>
        <v>0</v>
      </c>
      <c r="O37" s="9">
        <f>COUNTIFS(tbl_data[T3],$A37,tbl_data[12. Consultation Group of],$O$3)</f>
        <v>0</v>
      </c>
      <c r="P37" s="9">
        <f>COUNTIFS(tbl_data[T3],$A37,tbl_data[12. Consultation Group of],$P$3)</f>
        <v>0</v>
      </c>
      <c r="Q37" s="9">
        <f>COUNTIFS(tbl_data[T3],$A37,tbl_data[12. Consultation Group of],$Q$3)</f>
        <v>0</v>
      </c>
      <c r="R37" s="9">
        <f>COUNTIFS(tbl_data[T3],$A37,tbl_data[12. Consultation Group of],$R$3)</f>
        <v>1</v>
      </c>
      <c r="S37" s="13">
        <f t="shared" si="10"/>
        <v>1</v>
      </c>
      <c r="T37" s="11">
        <f t="shared" si="0"/>
        <v>0</v>
      </c>
      <c r="U37" s="12">
        <f t="shared" si="1"/>
        <v>0</v>
      </c>
      <c r="V37" s="12">
        <f t="shared" si="2"/>
        <v>0</v>
      </c>
      <c r="W37" s="12">
        <f t="shared" si="3"/>
        <v>0</v>
      </c>
      <c r="X37" s="12">
        <f t="shared" si="4"/>
        <v>1</v>
      </c>
      <c r="Y37" s="13">
        <f t="shared" si="11"/>
        <v>1</v>
      </c>
      <c r="Z37" s="32"/>
      <c r="AB37" s="146">
        <f t="shared" si="12"/>
        <v>0</v>
      </c>
      <c r="AC37" s="146">
        <f t="shared" si="13"/>
        <v>0</v>
      </c>
      <c r="AD37" s="146">
        <f t="shared" si="14"/>
        <v>0</v>
      </c>
      <c r="AE37" s="146">
        <f t="shared" si="15"/>
        <v>0</v>
      </c>
      <c r="AF37" s="146">
        <f t="shared" si="16"/>
        <v>0.14285714285714285</v>
      </c>
      <c r="AG37" s="146">
        <f t="shared" si="17"/>
        <v>2.0833333333333332E-2</v>
      </c>
      <c r="AH37" s="32"/>
      <c r="AI37" s="24" t="str">
        <f t="shared" si="18"/>
        <v>Temperature Rise</v>
      </c>
      <c r="AJ37" t="str">
        <f>INDEX(tbl_threat_catg[Category],MATCH(AI37,tbl_threat_catg[Threat],0),1)</f>
        <v>Natural</v>
      </c>
      <c r="AK37" s="151">
        <f t="shared" si="19"/>
        <v>0</v>
      </c>
      <c r="AL37" s="151">
        <f t="shared" si="19"/>
        <v>0</v>
      </c>
      <c r="AM37" s="151">
        <f t="shared" si="28"/>
        <v>0</v>
      </c>
      <c r="AN37" s="151">
        <f t="shared" si="29"/>
        <v>0</v>
      </c>
      <c r="AO37" s="151">
        <f t="shared" si="30"/>
        <v>0.14285714285714285</v>
      </c>
      <c r="AP37" s="151">
        <f t="shared" si="20"/>
        <v>0.14285714285714285</v>
      </c>
      <c r="AQ37" s="150">
        <f t="shared" si="21"/>
        <v>3.7117903930131008E-2</v>
      </c>
      <c r="AS37" s="189" t="str">
        <f t="shared" si="22"/>
        <v/>
      </c>
      <c r="AT37" s="190" t="str">
        <f t="shared" si="23"/>
        <v/>
      </c>
      <c r="AU37" s="190" t="str">
        <f t="shared" si="24"/>
        <v/>
      </c>
      <c r="AV37" s="190" t="str">
        <f t="shared" si="25"/>
        <v/>
      </c>
      <c r="AW37" s="191" t="str">
        <f t="shared" si="26"/>
        <v>UNIQUE</v>
      </c>
      <c r="AX37" s="196" t="b">
        <f t="shared" si="27"/>
        <v>0</v>
      </c>
    </row>
    <row r="38" spans="1:50" x14ac:dyDescent="0.25">
      <c r="A38" s="18" t="s">
        <v>460</v>
      </c>
      <c r="B38" s="8">
        <f>COUNTIFS(tbl_data[T1],A38,tbl_data[12. Consultation Group of],$B$3)</f>
        <v>0</v>
      </c>
      <c r="C38" s="9">
        <f>COUNTIFS(tbl_data[T1],$A38,tbl_data[12. Consultation Group of],$C$3)</f>
        <v>0</v>
      </c>
      <c r="D38" s="9">
        <f>COUNTIFS(tbl_data[T1],$A38,tbl_data[12. Consultation Group of],$D$3)</f>
        <v>0</v>
      </c>
      <c r="E38" s="9">
        <f>COUNTIFS(tbl_data[T1],$A38,tbl_data[12. Consultation Group of],$E$3)</f>
        <v>0</v>
      </c>
      <c r="F38" s="9">
        <f>COUNTIFS(tbl_data[T1],$A38,tbl_data[12. Consultation Group of],$F$3)</f>
        <v>0</v>
      </c>
      <c r="G38" s="13">
        <f t="shared" si="8"/>
        <v>0</v>
      </c>
      <c r="H38" s="8">
        <f>COUNTIFS(tbl_data[T2],A38,tbl_data[12. Consultation Group of],$H$3)</f>
        <v>0</v>
      </c>
      <c r="I38" s="9">
        <f>COUNTIFS(tbl_data[T2],$A38,tbl_data[12. Consultation Group of],$I$3)</f>
        <v>0</v>
      </c>
      <c r="J38" s="9">
        <f>COUNTIFS(tbl_data[T2],$A38,tbl_data[12. Consultation Group of],$J$3)</f>
        <v>0</v>
      </c>
      <c r="K38" s="9">
        <f>COUNTIFS(tbl_data[T2],$A38,tbl_data[12. Consultation Group of],$K$3)</f>
        <v>0</v>
      </c>
      <c r="L38" s="9">
        <f>COUNTIFS(tbl_data[T2],$A38,tbl_data[12. Consultation Group of],$L$3)</f>
        <v>0</v>
      </c>
      <c r="M38" s="13">
        <f t="shared" si="9"/>
        <v>0</v>
      </c>
      <c r="N38" s="8">
        <f>COUNTIFS(tbl_data[T3],$A38,tbl_data[12. Consultation Group of],$N$3)</f>
        <v>1</v>
      </c>
      <c r="O38" s="9">
        <f>COUNTIFS(tbl_data[T3],$A38,tbl_data[12. Consultation Group of],$O$3)</f>
        <v>0</v>
      </c>
      <c r="P38" s="9">
        <f>COUNTIFS(tbl_data[T3],$A38,tbl_data[12. Consultation Group of],$P$3)</f>
        <v>0</v>
      </c>
      <c r="Q38" s="9">
        <f>COUNTIFS(tbl_data[T3],$A38,tbl_data[12. Consultation Group of],$Q$3)</f>
        <v>0</v>
      </c>
      <c r="R38" s="9">
        <f>COUNTIFS(tbl_data[T3],$A38,tbl_data[12. Consultation Group of],$R$3)</f>
        <v>0</v>
      </c>
      <c r="S38" s="13">
        <f t="shared" si="10"/>
        <v>1</v>
      </c>
      <c r="T38" s="11">
        <f t="shared" si="0"/>
        <v>1</v>
      </c>
      <c r="U38" s="12">
        <f t="shared" si="1"/>
        <v>0</v>
      </c>
      <c r="V38" s="12">
        <f t="shared" si="2"/>
        <v>0</v>
      </c>
      <c r="W38" s="12">
        <f t="shared" si="3"/>
        <v>0</v>
      </c>
      <c r="X38" s="12">
        <f t="shared" si="4"/>
        <v>0</v>
      </c>
      <c r="Y38" s="13">
        <f t="shared" si="11"/>
        <v>1</v>
      </c>
      <c r="Z38" s="32"/>
      <c r="AB38" s="146">
        <f t="shared" si="12"/>
        <v>5.8823529411764705E-2</v>
      </c>
      <c r="AC38" s="146">
        <f t="shared" si="13"/>
        <v>0</v>
      </c>
      <c r="AD38" s="146">
        <f t="shared" si="14"/>
        <v>0</v>
      </c>
      <c r="AE38" s="146">
        <f t="shared" si="15"/>
        <v>0</v>
      </c>
      <c r="AF38" s="146">
        <f t="shared" si="16"/>
        <v>0</v>
      </c>
      <c r="AG38" s="146">
        <f t="shared" si="17"/>
        <v>2.0833333333333332E-2</v>
      </c>
      <c r="AH38" s="32"/>
      <c r="AI38" s="24" t="str">
        <f t="shared" si="18"/>
        <v>Tornado</v>
      </c>
      <c r="AJ38" t="str">
        <f>INDEX(tbl_threat_catg[Category],MATCH(AI38,tbl_threat_catg[Threat],0),1)</f>
        <v>Natural</v>
      </c>
      <c r="AK38" s="151">
        <f t="shared" si="19"/>
        <v>5.8823529411764705E-2</v>
      </c>
      <c r="AL38" s="151">
        <f t="shared" si="19"/>
        <v>0</v>
      </c>
      <c r="AM38" s="151">
        <f t="shared" si="28"/>
        <v>0</v>
      </c>
      <c r="AN38" s="151">
        <f t="shared" si="29"/>
        <v>0</v>
      </c>
      <c r="AO38" s="151">
        <f t="shared" si="30"/>
        <v>0</v>
      </c>
      <c r="AP38" s="151">
        <f t="shared" si="20"/>
        <v>5.8823529411764705E-2</v>
      </c>
      <c r="AQ38" s="150">
        <f t="shared" si="21"/>
        <v>1.5283842794759826E-2</v>
      </c>
      <c r="AS38" s="189" t="str">
        <f t="shared" si="22"/>
        <v>UNIQUE</v>
      </c>
      <c r="AT38" s="190" t="str">
        <f t="shared" si="23"/>
        <v/>
      </c>
      <c r="AU38" s="190" t="str">
        <f t="shared" si="24"/>
        <v/>
      </c>
      <c r="AV38" s="190" t="str">
        <f t="shared" si="25"/>
        <v/>
      </c>
      <c r="AW38" s="191" t="str">
        <f t="shared" si="26"/>
        <v/>
      </c>
      <c r="AX38" s="196" t="b">
        <f t="shared" si="27"/>
        <v>0</v>
      </c>
    </row>
    <row r="39" spans="1:50" x14ac:dyDescent="0.25">
      <c r="A39" s="18" t="s">
        <v>165</v>
      </c>
      <c r="B39" s="8">
        <f>COUNTIFS(tbl_data[T1],A39,tbl_data[12. Consultation Group of],$B$3)</f>
        <v>0</v>
      </c>
      <c r="C39" s="9">
        <f>COUNTIFS(tbl_data[T1],$A39,tbl_data[12. Consultation Group of],$C$3)</f>
        <v>0</v>
      </c>
      <c r="D39" s="9">
        <f>COUNTIFS(tbl_data[T1],$A39,tbl_data[12. Consultation Group of],$D$3)</f>
        <v>0</v>
      </c>
      <c r="E39" s="9">
        <f>COUNTIFS(tbl_data[T1],$A39,tbl_data[12. Consultation Group of],$E$3)</f>
        <v>0</v>
      </c>
      <c r="F39" s="9">
        <f>COUNTIFS(tbl_data[T1],$A39,tbl_data[12. Consultation Group of],$F$3)</f>
        <v>0</v>
      </c>
      <c r="G39" s="13">
        <f t="shared" si="8"/>
        <v>0</v>
      </c>
      <c r="H39" s="8">
        <f>COUNTIFS(tbl_data[T2],A39,tbl_data[12. Consultation Group of],$H$3)</f>
        <v>1</v>
      </c>
      <c r="I39" s="9">
        <f>COUNTIFS(tbl_data[T2],$A39,tbl_data[12. Consultation Group of],$I$3)</f>
        <v>0</v>
      </c>
      <c r="J39" s="9">
        <f>COUNTIFS(tbl_data[T2],$A39,tbl_data[12. Consultation Group of],$J$3)</f>
        <v>0</v>
      </c>
      <c r="K39" s="9">
        <f>COUNTIFS(tbl_data[T2],$A39,tbl_data[12. Consultation Group of],$K$3)</f>
        <v>1</v>
      </c>
      <c r="L39" s="9">
        <f>COUNTIFS(tbl_data[T2],$A39,tbl_data[12. Consultation Group of],$L$3)</f>
        <v>0</v>
      </c>
      <c r="M39" s="13">
        <f t="shared" si="9"/>
        <v>2</v>
      </c>
      <c r="N39" s="8">
        <f>COUNTIFS(tbl_data[T3],$A39,tbl_data[12. Consultation Group of],$N$3)</f>
        <v>0</v>
      </c>
      <c r="O39" s="9">
        <f>COUNTIFS(tbl_data[T3],$A39,tbl_data[12. Consultation Group of],$O$3)</f>
        <v>0</v>
      </c>
      <c r="P39" s="9">
        <f>COUNTIFS(tbl_data[T3],$A39,tbl_data[12. Consultation Group of],$P$3)</f>
        <v>0</v>
      </c>
      <c r="Q39" s="9">
        <f>COUNTIFS(tbl_data[T3],$A39,tbl_data[12. Consultation Group of],$Q$3)</f>
        <v>0</v>
      </c>
      <c r="R39" s="9">
        <f>COUNTIFS(tbl_data[T3],$A39,tbl_data[12. Consultation Group of],$R$3)</f>
        <v>0</v>
      </c>
      <c r="S39" s="13">
        <f t="shared" si="10"/>
        <v>0</v>
      </c>
      <c r="T39" s="11">
        <f t="shared" si="0"/>
        <v>2</v>
      </c>
      <c r="U39" s="12">
        <f t="shared" si="1"/>
        <v>0</v>
      </c>
      <c r="V39" s="12">
        <f t="shared" si="2"/>
        <v>0</v>
      </c>
      <c r="W39" s="12">
        <f t="shared" si="3"/>
        <v>2</v>
      </c>
      <c r="X39" s="12">
        <f t="shared" si="4"/>
        <v>0</v>
      </c>
      <c r="Y39" s="13">
        <f t="shared" si="11"/>
        <v>4</v>
      </c>
      <c r="Z39" s="32"/>
      <c r="AB39" s="146">
        <f t="shared" si="12"/>
        <v>0.11764705882352941</v>
      </c>
      <c r="AC39" s="146">
        <f t="shared" si="13"/>
        <v>0</v>
      </c>
      <c r="AD39" s="146">
        <f t="shared" si="14"/>
        <v>0</v>
      </c>
      <c r="AE39" s="146">
        <f t="shared" si="15"/>
        <v>0.10526315789473684</v>
      </c>
      <c r="AF39" s="146">
        <f t="shared" si="16"/>
        <v>0</v>
      </c>
      <c r="AG39" s="146">
        <f t="shared" si="17"/>
        <v>8.3333333333333329E-2</v>
      </c>
      <c r="AH39" s="32"/>
      <c r="AI39" s="24" t="str">
        <f t="shared" si="18"/>
        <v>Traffic Congestion</v>
      </c>
      <c r="AJ39" t="str">
        <f>INDEX(tbl_threat_catg[Category],MATCH(AI39,tbl_threat_catg[Threat],0),1)</f>
        <v>Legal</v>
      </c>
      <c r="AK39" s="151">
        <f t="shared" si="19"/>
        <v>0.11764705882352941</v>
      </c>
      <c r="AL39" s="151">
        <f t="shared" si="19"/>
        <v>0</v>
      </c>
      <c r="AM39" s="151">
        <f t="shared" si="28"/>
        <v>0</v>
      </c>
      <c r="AN39" s="151">
        <f t="shared" si="29"/>
        <v>0.10526315789473684</v>
      </c>
      <c r="AO39" s="151">
        <f t="shared" si="30"/>
        <v>0</v>
      </c>
      <c r="AP39" s="151">
        <f t="shared" si="20"/>
        <v>0.22291021671826625</v>
      </c>
      <c r="AQ39" s="150">
        <f t="shared" si="21"/>
        <v>5.7917720064353029E-2</v>
      </c>
      <c r="AS39" s="189" t="str">
        <f t="shared" si="22"/>
        <v/>
      </c>
      <c r="AT39" s="190" t="str">
        <f t="shared" si="23"/>
        <v/>
      </c>
      <c r="AU39" s="190" t="str">
        <f t="shared" si="24"/>
        <v/>
      </c>
      <c r="AV39" s="190" t="str">
        <f t="shared" si="25"/>
        <v/>
      </c>
      <c r="AW39" s="191" t="str">
        <f t="shared" si="26"/>
        <v/>
      </c>
      <c r="AX39" s="196" t="b">
        <f t="shared" si="27"/>
        <v>0</v>
      </c>
    </row>
    <row r="40" spans="1:50" x14ac:dyDescent="0.25">
      <c r="A40" s="18" t="s">
        <v>304</v>
      </c>
      <c r="B40" s="8">
        <f>COUNTIFS(tbl_data[T1],A40,tbl_data[12. Consultation Group of],$B$3)</f>
        <v>0</v>
      </c>
      <c r="C40" s="9">
        <f>COUNTIFS(tbl_data[T1],$A40,tbl_data[12. Consultation Group of],$C$3)</f>
        <v>0</v>
      </c>
      <c r="D40" s="9">
        <f>COUNTIFS(tbl_data[T1],$A40,tbl_data[12. Consultation Group of],$D$3)</f>
        <v>1</v>
      </c>
      <c r="E40" s="9">
        <f>COUNTIFS(tbl_data[T1],$A40,tbl_data[12. Consultation Group of],$E$3)</f>
        <v>0</v>
      </c>
      <c r="F40" s="9">
        <f>COUNTIFS(tbl_data[T1],$A40,tbl_data[12. Consultation Group of],$F$3)</f>
        <v>0</v>
      </c>
      <c r="G40" s="13">
        <f t="shared" si="8"/>
        <v>1</v>
      </c>
      <c r="H40" s="8">
        <f>COUNTIFS(tbl_data[T2],A40,tbl_data[12. Consultation Group of],$H$3)</f>
        <v>0</v>
      </c>
      <c r="I40" s="9">
        <f>COUNTIFS(tbl_data[T2],$A40,tbl_data[12. Consultation Group of],$I$3)</f>
        <v>0</v>
      </c>
      <c r="J40" s="9">
        <f>COUNTIFS(tbl_data[T2],$A40,tbl_data[12. Consultation Group of],$J$3)</f>
        <v>0</v>
      </c>
      <c r="K40" s="9">
        <f>COUNTIFS(tbl_data[T2],$A40,tbl_data[12. Consultation Group of],$K$3)</f>
        <v>1</v>
      </c>
      <c r="L40" s="9">
        <f>COUNTIFS(tbl_data[T2],$A40,tbl_data[12. Consultation Group of],$L$3)</f>
        <v>1</v>
      </c>
      <c r="M40" s="13">
        <f t="shared" si="9"/>
        <v>2</v>
      </c>
      <c r="N40" s="8">
        <f>COUNTIFS(tbl_data[T3],$A40,tbl_data[12. Consultation Group of],$N$3)</f>
        <v>0</v>
      </c>
      <c r="O40" s="9">
        <f>COUNTIFS(tbl_data[T3],$A40,tbl_data[12. Consultation Group of],$O$3)</f>
        <v>1</v>
      </c>
      <c r="P40" s="9">
        <f>COUNTIFS(tbl_data[T3],$A40,tbl_data[12. Consultation Group of],$P$3)</f>
        <v>0</v>
      </c>
      <c r="Q40" s="9">
        <f>COUNTIFS(tbl_data[T3],$A40,tbl_data[12. Consultation Group of],$Q$3)</f>
        <v>0</v>
      </c>
      <c r="R40" s="9">
        <f>COUNTIFS(tbl_data[T3],$A40,tbl_data[12. Consultation Group of],$R$3)</f>
        <v>1</v>
      </c>
      <c r="S40" s="13">
        <f t="shared" si="10"/>
        <v>2</v>
      </c>
      <c r="T40" s="11">
        <f t="shared" si="0"/>
        <v>0</v>
      </c>
      <c r="U40" s="12">
        <f t="shared" si="1"/>
        <v>1</v>
      </c>
      <c r="V40" s="12">
        <f t="shared" si="2"/>
        <v>3</v>
      </c>
      <c r="W40" s="12">
        <f t="shared" si="3"/>
        <v>2</v>
      </c>
      <c r="X40" s="12">
        <f t="shared" si="4"/>
        <v>3</v>
      </c>
      <c r="Y40" s="13">
        <f t="shared" si="11"/>
        <v>9</v>
      </c>
      <c r="Z40" s="32"/>
      <c r="AB40" s="146">
        <f t="shared" si="12"/>
        <v>0</v>
      </c>
      <c r="AC40" s="146">
        <f t="shared" si="13"/>
        <v>0.14285714285714285</v>
      </c>
      <c r="AD40" s="146">
        <f t="shared" si="14"/>
        <v>0.33333333333333331</v>
      </c>
      <c r="AE40" s="146">
        <f t="shared" si="15"/>
        <v>0.10526315789473684</v>
      </c>
      <c r="AF40" s="146">
        <f t="shared" si="16"/>
        <v>0.42857142857142855</v>
      </c>
      <c r="AG40" s="146">
        <f t="shared" si="17"/>
        <v>0.1875</v>
      </c>
      <c r="AH40" s="32"/>
      <c r="AI40" s="24" t="str">
        <f t="shared" si="18"/>
        <v>Unemployment</v>
      </c>
      <c r="AJ40" t="str">
        <f>INDEX(tbl_threat_catg[Category],MATCH(AI40,tbl_threat_catg[Threat],0),1)</f>
        <v>Social</v>
      </c>
      <c r="AK40" s="151">
        <f t="shared" si="19"/>
        <v>0</v>
      </c>
      <c r="AL40" s="151">
        <f t="shared" si="19"/>
        <v>0.14285714285714285</v>
      </c>
      <c r="AM40" s="151">
        <f t="shared" si="28"/>
        <v>0.33333333333333331</v>
      </c>
      <c r="AN40" s="151">
        <f t="shared" si="29"/>
        <v>0.10526315789473684</v>
      </c>
      <c r="AO40" s="151">
        <f t="shared" si="30"/>
        <v>0.42857142857142855</v>
      </c>
      <c r="AP40" s="151">
        <f t="shared" si="20"/>
        <v>1.0100250626566416</v>
      </c>
      <c r="AQ40" s="150">
        <f t="shared" si="21"/>
        <v>0.26243009269899642</v>
      </c>
      <c r="AS40" s="189" t="str">
        <f t="shared" si="22"/>
        <v/>
      </c>
      <c r="AT40" s="190" t="str">
        <f t="shared" si="23"/>
        <v/>
      </c>
      <c r="AU40" s="190" t="str">
        <f t="shared" si="24"/>
        <v/>
      </c>
      <c r="AV40" s="190" t="str">
        <f t="shared" si="25"/>
        <v/>
      </c>
      <c r="AW40" s="191" t="str">
        <f t="shared" si="26"/>
        <v/>
      </c>
      <c r="AX40" s="196" t="b">
        <f t="shared" si="27"/>
        <v>0</v>
      </c>
    </row>
    <row r="41" spans="1:50" x14ac:dyDescent="0.25">
      <c r="A41" s="18" t="s">
        <v>172</v>
      </c>
      <c r="B41" s="8">
        <f>COUNTIFS(tbl_data[T1],A41,tbl_data[12. Consultation Group of],$B$3)</f>
        <v>0</v>
      </c>
      <c r="C41" s="9">
        <f>COUNTIFS(tbl_data[T1],$A41,tbl_data[12. Consultation Group of],$C$3)</f>
        <v>0</v>
      </c>
      <c r="D41" s="9">
        <f>COUNTIFS(tbl_data[T1],$A41,tbl_data[12. Consultation Group of],$D$3)</f>
        <v>0</v>
      </c>
      <c r="E41" s="9">
        <f>COUNTIFS(tbl_data[T1],$A41,tbl_data[12. Consultation Group of],$E$3)</f>
        <v>0</v>
      </c>
      <c r="F41" s="9">
        <f>COUNTIFS(tbl_data[T1],$A41,tbl_data[12. Consultation Group of],$F$3)</f>
        <v>1</v>
      </c>
      <c r="G41" s="13">
        <f t="shared" si="8"/>
        <v>1</v>
      </c>
      <c r="H41" s="8">
        <f>COUNTIFS(tbl_data[T2],A41,tbl_data[12. Consultation Group of],$H$3)</f>
        <v>0</v>
      </c>
      <c r="I41" s="9">
        <f>COUNTIFS(tbl_data[T2],$A41,tbl_data[12. Consultation Group of],$I$3)</f>
        <v>0</v>
      </c>
      <c r="J41" s="9">
        <f>COUNTIFS(tbl_data[T2],$A41,tbl_data[12. Consultation Group of],$J$3)</f>
        <v>0</v>
      </c>
      <c r="K41" s="9">
        <f>COUNTIFS(tbl_data[T2],$A41,tbl_data[12. Consultation Group of],$K$3)</f>
        <v>0</v>
      </c>
      <c r="L41" s="9">
        <f>COUNTIFS(tbl_data[T2],$A41,tbl_data[12. Consultation Group of],$L$3)</f>
        <v>0</v>
      </c>
      <c r="M41" s="13">
        <f t="shared" si="9"/>
        <v>0</v>
      </c>
      <c r="N41" s="8">
        <f>COUNTIFS(tbl_data[T3],$A41,tbl_data[12. Consultation Group of],$N$3)</f>
        <v>2</v>
      </c>
      <c r="O41" s="9">
        <f>COUNTIFS(tbl_data[T3],$A41,tbl_data[12. Consultation Group of],$O$3)</f>
        <v>0</v>
      </c>
      <c r="P41" s="9">
        <f>COUNTIFS(tbl_data[T3],$A41,tbl_data[12. Consultation Group of],$P$3)</f>
        <v>1</v>
      </c>
      <c r="Q41" s="9">
        <f>COUNTIFS(tbl_data[T3],$A41,tbl_data[12. Consultation Group of],$Q$3)</f>
        <v>0</v>
      </c>
      <c r="R41" s="9">
        <f>COUNTIFS(tbl_data[T3],$A41,tbl_data[12. Consultation Group of],$R$3)</f>
        <v>0</v>
      </c>
      <c r="S41" s="13">
        <f t="shared" si="10"/>
        <v>3</v>
      </c>
      <c r="T41" s="11">
        <f t="shared" si="0"/>
        <v>2</v>
      </c>
      <c r="U41" s="12">
        <f t="shared" si="1"/>
        <v>0</v>
      </c>
      <c r="V41" s="12">
        <f t="shared" si="2"/>
        <v>1</v>
      </c>
      <c r="W41" s="12">
        <f t="shared" si="3"/>
        <v>0</v>
      </c>
      <c r="X41" s="12">
        <f t="shared" si="4"/>
        <v>3</v>
      </c>
      <c r="Y41" s="13">
        <f t="shared" si="11"/>
        <v>6</v>
      </c>
      <c r="Z41" s="32"/>
      <c r="AB41" s="146">
        <f t="shared" si="12"/>
        <v>0.11764705882352941</v>
      </c>
      <c r="AC41" s="146">
        <f t="shared" si="13"/>
        <v>0</v>
      </c>
      <c r="AD41" s="146">
        <f t="shared" si="14"/>
        <v>0.1111111111111111</v>
      </c>
      <c r="AE41" s="146">
        <f t="shared" si="15"/>
        <v>0</v>
      </c>
      <c r="AF41" s="146">
        <f t="shared" si="16"/>
        <v>0.42857142857142855</v>
      </c>
      <c r="AG41" s="146">
        <f t="shared" si="17"/>
        <v>0.125</v>
      </c>
      <c r="AH41" s="32"/>
      <c r="AI41" s="24" t="str">
        <f t="shared" si="18"/>
        <v>Violence</v>
      </c>
      <c r="AJ41" t="str">
        <f>INDEX(tbl_threat_catg[Category],MATCH(AI41,tbl_threat_catg[Threat],0),1)</f>
        <v>Social</v>
      </c>
      <c r="AK41" s="151">
        <f t="shared" si="19"/>
        <v>0.11764705882352941</v>
      </c>
      <c r="AL41" s="151">
        <f t="shared" si="19"/>
        <v>0</v>
      </c>
      <c r="AM41" s="151">
        <f t="shared" si="28"/>
        <v>0.1111111111111111</v>
      </c>
      <c r="AN41" s="151">
        <f t="shared" si="29"/>
        <v>0</v>
      </c>
      <c r="AO41" s="151">
        <f t="shared" si="30"/>
        <v>0.42857142857142855</v>
      </c>
      <c r="AP41" s="151">
        <f t="shared" si="20"/>
        <v>0.65732959850606909</v>
      </c>
      <c r="AQ41" s="150">
        <f t="shared" si="21"/>
        <v>0.17079087821445901</v>
      </c>
      <c r="AS41" s="189" t="str">
        <f t="shared" si="22"/>
        <v/>
      </c>
      <c r="AT41" s="190" t="str">
        <f t="shared" si="23"/>
        <v/>
      </c>
      <c r="AU41" s="190" t="str">
        <f t="shared" si="24"/>
        <v/>
      </c>
      <c r="AV41" s="190" t="str">
        <f t="shared" si="25"/>
        <v/>
      </c>
      <c r="AW41" s="191" t="str">
        <f t="shared" si="26"/>
        <v/>
      </c>
      <c r="AX41" s="196" t="b">
        <f t="shared" si="27"/>
        <v>0</v>
      </c>
    </row>
    <row r="42" spans="1:50" ht="15.75" thickBot="1" x14ac:dyDescent="0.3">
      <c r="A42" s="18" t="s">
        <v>177</v>
      </c>
      <c r="B42" s="19">
        <f>COUNTIFS(tbl_data[T1],A42,tbl_data[12. Consultation Group of],$B$3)</f>
        <v>1</v>
      </c>
      <c r="C42" s="20">
        <f>COUNTIFS(tbl_data[T1],$A42,tbl_data[12. Consultation Group of],$C$3)</f>
        <v>1</v>
      </c>
      <c r="D42" s="20">
        <f>COUNTIFS(tbl_data[T1],$A42,tbl_data[12. Consultation Group of],$D$3)</f>
        <v>0</v>
      </c>
      <c r="E42" s="20">
        <f>COUNTIFS(tbl_data[T1],$A42,tbl_data[12. Consultation Group of],$E$3)</f>
        <v>2</v>
      </c>
      <c r="F42" s="20">
        <f>COUNTIFS(tbl_data[T1],$A42,tbl_data[12. Consultation Group of],$F$3)</f>
        <v>0</v>
      </c>
      <c r="G42" s="16">
        <f t="shared" si="8"/>
        <v>4</v>
      </c>
      <c r="H42" s="19">
        <f>COUNTIFS(tbl_data[T2],A42,tbl_data[12. Consultation Group of],$H$3)</f>
        <v>1</v>
      </c>
      <c r="I42" s="20">
        <f>COUNTIFS(tbl_data[T2],$A42,tbl_data[12. Consultation Group of],$I$3)</f>
        <v>0</v>
      </c>
      <c r="J42" s="20">
        <f>COUNTIFS(tbl_data[T2],$A42,tbl_data[12. Consultation Group of],$J$3)</f>
        <v>0</v>
      </c>
      <c r="K42" s="20">
        <f>COUNTIFS(tbl_data[T2],$A42,tbl_data[12. Consultation Group of],$K$3)</f>
        <v>0</v>
      </c>
      <c r="L42" s="20">
        <f>COUNTIFS(tbl_data[T2],$A42,tbl_data[12. Consultation Group of],$L$3)</f>
        <v>1</v>
      </c>
      <c r="M42" s="16">
        <f t="shared" si="9"/>
        <v>2</v>
      </c>
      <c r="N42" s="19">
        <f>COUNTIFS(tbl_data[T3],$A42,tbl_data[12. Consultation Group of],$N$3)</f>
        <v>0</v>
      </c>
      <c r="O42" s="20">
        <f>COUNTIFS(tbl_data[T3],$A42,tbl_data[12. Consultation Group of],$O$3)</f>
        <v>0</v>
      </c>
      <c r="P42" s="20">
        <f>COUNTIFS(tbl_data[T3],$A42,tbl_data[12. Consultation Group of],$P$3)</f>
        <v>0</v>
      </c>
      <c r="Q42" s="20">
        <f>COUNTIFS(tbl_data[T3],$A42,tbl_data[12. Consultation Group of],$Q$3)</f>
        <v>0</v>
      </c>
      <c r="R42" s="20">
        <f>COUNTIFS(tbl_data[T3],$A42,tbl_data[12. Consultation Group of],$R$3)</f>
        <v>0</v>
      </c>
      <c r="S42" s="16">
        <f t="shared" si="10"/>
        <v>0</v>
      </c>
      <c r="T42" s="14">
        <f t="shared" si="0"/>
        <v>5</v>
      </c>
      <c r="U42" s="15">
        <f t="shared" si="1"/>
        <v>3</v>
      </c>
      <c r="V42" s="15">
        <f t="shared" si="2"/>
        <v>0</v>
      </c>
      <c r="W42" s="15">
        <f t="shared" si="3"/>
        <v>6</v>
      </c>
      <c r="X42" s="15">
        <f t="shared" si="4"/>
        <v>2</v>
      </c>
      <c r="Y42" s="16">
        <f t="shared" si="11"/>
        <v>16</v>
      </c>
      <c r="Z42" s="32"/>
      <c r="AB42" s="146">
        <f t="shared" si="12"/>
        <v>0.29411764705882354</v>
      </c>
      <c r="AC42" s="146">
        <f t="shared" si="13"/>
        <v>0.42857142857142855</v>
      </c>
      <c r="AD42" s="146">
        <f t="shared" si="14"/>
        <v>0</v>
      </c>
      <c r="AE42" s="146">
        <f t="shared" si="15"/>
        <v>0.31578947368421051</v>
      </c>
      <c r="AF42" s="146">
        <f t="shared" si="16"/>
        <v>0.2857142857142857</v>
      </c>
      <c r="AG42" s="146">
        <f t="shared" si="17"/>
        <v>0.33333333333333331</v>
      </c>
      <c r="AH42" s="32"/>
      <c r="AI42" s="24" t="str">
        <f t="shared" si="18"/>
        <v>Wildlife Attacks</v>
      </c>
      <c r="AJ42" t="str">
        <f>INDEX(tbl_threat_catg[Category],MATCH(AI42,tbl_threat_catg[Threat],0),1)</f>
        <v xml:space="preserve">Environmental </v>
      </c>
      <c r="AK42" s="151">
        <f t="shared" si="19"/>
        <v>0.29411764705882354</v>
      </c>
      <c r="AL42" s="151">
        <f t="shared" si="19"/>
        <v>0.42857142857142855</v>
      </c>
      <c r="AM42" s="151">
        <f t="shared" si="28"/>
        <v>0</v>
      </c>
      <c r="AN42" s="151">
        <f t="shared" si="29"/>
        <v>0.31578947368421051</v>
      </c>
      <c r="AO42" s="151">
        <f t="shared" si="30"/>
        <v>0.2857142857142857</v>
      </c>
      <c r="AP42" s="151">
        <f t="shared" si="20"/>
        <v>1.3241928350287484</v>
      </c>
      <c r="AQ42" s="150">
        <f t="shared" si="21"/>
        <v>0.34405883704895429</v>
      </c>
      <c r="AS42" s="192" t="str">
        <f t="shared" si="22"/>
        <v/>
      </c>
      <c r="AT42" s="193" t="str">
        <f t="shared" si="23"/>
        <v/>
      </c>
      <c r="AU42" s="193" t="str">
        <f t="shared" si="24"/>
        <v/>
      </c>
      <c r="AV42" s="193" t="str">
        <f t="shared" si="25"/>
        <v/>
      </c>
      <c r="AW42" s="194" t="str">
        <f t="shared" si="26"/>
        <v/>
      </c>
      <c r="AX42" s="197" t="b">
        <f t="shared" si="27"/>
        <v>0</v>
      </c>
    </row>
    <row r="43" spans="1:50" ht="15.75" thickTop="1" x14ac:dyDescent="0.25">
      <c r="A43" s="21" t="s">
        <v>703</v>
      </c>
      <c r="B43" s="40">
        <f>SUM(B5:B42)</f>
        <v>15</v>
      </c>
      <c r="C43" s="21">
        <f t="shared" ref="C43:Y43" si="31">SUM(C5:C42)</f>
        <v>8</v>
      </c>
      <c r="D43" s="21">
        <f t="shared" si="31"/>
        <v>8</v>
      </c>
      <c r="E43" s="21">
        <f t="shared" si="31"/>
        <v>15</v>
      </c>
      <c r="F43" s="21">
        <f t="shared" si="31"/>
        <v>5</v>
      </c>
      <c r="G43" s="21">
        <f>SUM(G5:G42)</f>
        <v>51</v>
      </c>
      <c r="H43" s="40">
        <f>SUM(H5:H42)</f>
        <v>15</v>
      </c>
      <c r="I43" s="21">
        <f t="shared" si="31"/>
        <v>8</v>
      </c>
      <c r="J43" s="21">
        <f t="shared" si="31"/>
        <v>8</v>
      </c>
      <c r="K43" s="21">
        <f t="shared" si="31"/>
        <v>14</v>
      </c>
      <c r="L43" s="21">
        <f t="shared" si="31"/>
        <v>5</v>
      </c>
      <c r="M43" s="21">
        <f t="shared" si="31"/>
        <v>50</v>
      </c>
      <c r="N43" s="40">
        <f t="shared" si="31"/>
        <v>14</v>
      </c>
      <c r="O43" s="21">
        <f t="shared" si="31"/>
        <v>7</v>
      </c>
      <c r="P43" s="21">
        <f t="shared" si="31"/>
        <v>8</v>
      </c>
      <c r="Q43" s="21">
        <f t="shared" si="31"/>
        <v>13</v>
      </c>
      <c r="R43" s="21">
        <f t="shared" si="31"/>
        <v>5</v>
      </c>
      <c r="S43" s="21">
        <f t="shared" si="31"/>
        <v>47</v>
      </c>
      <c r="T43" s="21">
        <f t="shared" si="31"/>
        <v>89</v>
      </c>
      <c r="U43" s="21">
        <f t="shared" si="31"/>
        <v>47</v>
      </c>
      <c r="V43" s="21">
        <f t="shared" si="31"/>
        <v>48</v>
      </c>
      <c r="W43" s="21">
        <f t="shared" si="31"/>
        <v>86</v>
      </c>
      <c r="X43" s="21">
        <f t="shared" si="31"/>
        <v>30</v>
      </c>
      <c r="Y43" s="21">
        <f t="shared" si="31"/>
        <v>300</v>
      </c>
      <c r="Z43" s="21"/>
    </row>
    <row r="44" spans="1:50" x14ac:dyDescent="0.25">
      <c r="B44" s="39" t="s">
        <v>789</v>
      </c>
      <c r="C44" s="39"/>
      <c r="D44" s="39"/>
      <c r="G44" s="23"/>
    </row>
    <row r="45" spans="1:50" x14ac:dyDescent="0.25">
      <c r="B45" s="39"/>
      <c r="C45" s="39"/>
      <c r="D45" s="39"/>
      <c r="S45" t="s">
        <v>790</v>
      </c>
      <c r="T45">
        <f>MAX(T5:T42)</f>
        <v>17</v>
      </c>
      <c r="U45">
        <f t="shared" ref="U45:X45" si="32">MAX(U5:U42)</f>
        <v>7</v>
      </c>
      <c r="V45">
        <f t="shared" si="32"/>
        <v>9</v>
      </c>
      <c r="W45">
        <f t="shared" si="32"/>
        <v>19</v>
      </c>
      <c r="X45">
        <f t="shared" si="32"/>
        <v>7</v>
      </c>
      <c r="Y45">
        <f>MAX(Y5:Y42)</f>
        <v>48</v>
      </c>
    </row>
    <row r="46" spans="1:50" ht="15.75" thickBot="1" x14ac:dyDescent="0.3">
      <c r="B46" s="171" t="s">
        <v>791</v>
      </c>
      <c r="C46" s="171"/>
      <c r="D46" s="171"/>
      <c r="E46" s="171"/>
      <c r="F46" s="171"/>
      <c r="G46" s="171"/>
      <c r="H46" s="171"/>
      <c r="I46" s="171"/>
      <c r="J46" s="171"/>
      <c r="K46" s="171"/>
      <c r="L46" s="171"/>
      <c r="M46" s="171"/>
      <c r="N46" s="171"/>
      <c r="O46" s="171"/>
      <c r="P46" s="171"/>
      <c r="Q46" s="171"/>
      <c r="R46" s="171"/>
      <c r="S46" s="171"/>
      <c r="T46" s="171"/>
      <c r="U46" s="171"/>
      <c r="V46" s="171"/>
      <c r="W46" s="171"/>
      <c r="X46" s="171"/>
      <c r="Y46" s="171"/>
    </row>
    <row r="47" spans="1:50" ht="15.75" thickTop="1" x14ac:dyDescent="0.25">
      <c r="B47" s="155" t="s">
        <v>782</v>
      </c>
      <c r="C47" s="156"/>
      <c r="D47" s="156"/>
      <c r="E47" s="156"/>
      <c r="F47" s="156"/>
      <c r="G47" s="157"/>
      <c r="H47" s="155" t="s">
        <v>783</v>
      </c>
      <c r="I47" s="156"/>
      <c r="J47" s="156"/>
      <c r="K47" s="156"/>
      <c r="L47" s="156"/>
      <c r="M47" s="157"/>
      <c r="N47" s="164" t="s">
        <v>784</v>
      </c>
      <c r="O47" s="165"/>
      <c r="P47" s="165"/>
      <c r="Q47" s="165"/>
      <c r="R47" s="165"/>
      <c r="S47" s="166"/>
      <c r="T47" s="164" t="s">
        <v>785</v>
      </c>
      <c r="U47" s="165"/>
      <c r="V47" s="165"/>
      <c r="W47" s="165"/>
      <c r="X47" s="165"/>
      <c r="Y47" s="131"/>
    </row>
    <row r="48" spans="1:50" ht="30" x14ac:dyDescent="0.25">
      <c r="B48" s="6" t="s">
        <v>154</v>
      </c>
      <c r="C48" s="5" t="s">
        <v>193</v>
      </c>
      <c r="D48" s="5" t="s">
        <v>251</v>
      </c>
      <c r="E48" s="5" t="s">
        <v>273</v>
      </c>
      <c r="F48" s="5" t="s">
        <v>330</v>
      </c>
      <c r="G48" s="7" t="s">
        <v>700</v>
      </c>
      <c r="H48" s="6" t="s">
        <v>154</v>
      </c>
      <c r="I48" s="5" t="s">
        <v>193</v>
      </c>
      <c r="J48" s="5" t="s">
        <v>251</v>
      </c>
      <c r="K48" s="5" t="s">
        <v>273</v>
      </c>
      <c r="L48" s="5" t="s">
        <v>330</v>
      </c>
      <c r="M48" s="7" t="s">
        <v>700</v>
      </c>
      <c r="N48" s="6" t="s">
        <v>154</v>
      </c>
      <c r="O48" s="5" t="s">
        <v>193</v>
      </c>
      <c r="P48" s="5" t="s">
        <v>251</v>
      </c>
      <c r="Q48" s="5" t="s">
        <v>273</v>
      </c>
      <c r="R48" s="5" t="s">
        <v>330</v>
      </c>
      <c r="S48" s="7" t="s">
        <v>700</v>
      </c>
      <c r="T48" s="6" t="s">
        <v>154</v>
      </c>
      <c r="U48" s="5" t="s">
        <v>193</v>
      </c>
      <c r="V48" s="5" t="s">
        <v>251</v>
      </c>
      <c r="W48" s="5" t="s">
        <v>273</v>
      </c>
      <c r="X48" s="5" t="s">
        <v>330</v>
      </c>
      <c r="Y48" s="7" t="s">
        <v>700</v>
      </c>
    </row>
    <row r="49" spans="1:19" x14ac:dyDescent="0.25">
      <c r="A49" t="s">
        <v>704</v>
      </c>
      <c r="B49">
        <f>COUNTIFS(tbl_data[T1],"",tbl_data[12. Consultation Group of],$B$3)</f>
        <v>0</v>
      </c>
      <c r="C49">
        <f>COUNTIFS(tbl_data[T1],"",tbl_data[12. Consultation Group of],$C$3)</f>
        <v>0</v>
      </c>
      <c r="D49">
        <f>COUNTIFS(tbl_data[T1],"",tbl_data[12. Consultation Group of],$D$3)</f>
        <v>0</v>
      </c>
      <c r="E49">
        <f>COUNTIFS(tbl_data[T1],"",tbl_data[12. Consultation Group of],$E$3)</f>
        <v>0</v>
      </c>
      <c r="F49">
        <f>COUNTIFS(tbl_data[T1],"",tbl_data[12. Consultation Group of],$F$3)</f>
        <v>0</v>
      </c>
      <c r="G49">
        <f>SUM(B49:F49)</f>
        <v>0</v>
      </c>
      <c r="H49">
        <f>COUNTIFS(tbl_data[T2],"",tbl_data[12. Consultation Group of],$H$3)</f>
        <v>0</v>
      </c>
      <c r="I49">
        <f>COUNTIFS(tbl_data[T2],"",tbl_data[12. Consultation Group of],$I$3)</f>
        <v>0</v>
      </c>
      <c r="J49">
        <f>COUNTIFS(tbl_data[T2],"",tbl_data[12. Consultation Group of],$J$3)</f>
        <v>0</v>
      </c>
      <c r="K49">
        <f>COUNTIFS(tbl_data[T2],"",tbl_data[12. Consultation Group of],$K$3)</f>
        <v>1</v>
      </c>
      <c r="L49">
        <f>COUNTIFS(tbl_data[T2],"",tbl_data[12. Consultation Group of],$L$3)</f>
        <v>0</v>
      </c>
      <c r="M49">
        <f>SUM(H49:L49)</f>
        <v>1</v>
      </c>
      <c r="N49">
        <f>COUNTIFS(tbl_data[T3],"",tbl_data[12. Consultation Group of],$N$3)</f>
        <v>1</v>
      </c>
      <c r="O49">
        <f>COUNTIFS(tbl_data[T3],"",tbl_data[12. Consultation Group of],$O$3)</f>
        <v>1</v>
      </c>
      <c r="P49">
        <f>COUNTIFS(tbl_data[T3],"",tbl_data[12. Consultation Group of],$P$3)</f>
        <v>0</v>
      </c>
      <c r="Q49">
        <f>COUNTIFS(tbl_data[T3],"",tbl_data[12. Consultation Group of],$Q$3)</f>
        <v>2</v>
      </c>
      <c r="R49">
        <f>COUNTIFS(tbl_data[T3],"",tbl_data[12. Consultation Group of],$R$3)</f>
        <v>0</v>
      </c>
      <c r="S49">
        <f>SUM(N49:R49)</f>
        <v>4</v>
      </c>
    </row>
    <row r="50" spans="1:19" x14ac:dyDescent="0.25">
      <c r="A50" t="e">
        <v>#NAME?</v>
      </c>
      <c r="B50">
        <f>COUNTIFS(tbl_data[T1],$A50,tbl_data[12. Consultation Group of],$B$3)</f>
        <v>0</v>
      </c>
      <c r="C50">
        <f>COUNTIFS(tbl_data[T1],$A50,tbl_data[12. Consultation Group of],$C$3)</f>
        <v>0</v>
      </c>
      <c r="D50">
        <f>COUNTIFS(tbl_data[T1],$A50,tbl_data[12. Consultation Group of],$D$3)</f>
        <v>0</v>
      </c>
      <c r="E50">
        <f>COUNTIFS(tbl_data[T1],$A50,tbl_data[12. Consultation Group of],$E$3)</f>
        <v>0</v>
      </c>
      <c r="F50">
        <f>COUNTIFS(tbl_data[T1],$A50,tbl_data[12. Consultation Group of],$F$3)</f>
        <v>0</v>
      </c>
      <c r="G50">
        <f>SUM(B50:F50)</f>
        <v>0</v>
      </c>
      <c r="H50">
        <f>COUNTIFS(tbl_data[T2],A50,tbl_data[12. Consultation Group of],$H$3)</f>
        <v>0</v>
      </c>
      <c r="I50">
        <f>COUNTIFS(tbl_data[T2],A50,tbl_data[12. Consultation Group of],$I$3)</f>
        <v>0</v>
      </c>
      <c r="J50">
        <f>COUNTIFS(tbl_data[T2],A50,tbl_data[12. Consultation Group of],$J$3)</f>
        <v>0</v>
      </c>
      <c r="K50">
        <f>COUNTIFS(tbl_data[T2],$A50,tbl_data[12. Consultation Group of],$K$3)</f>
        <v>0</v>
      </c>
      <c r="L50">
        <f>COUNTIFS(tbl_data[T2],$A50,tbl_data[12. Consultation Group of],$L$3)</f>
        <v>0</v>
      </c>
      <c r="M50">
        <f>SUM(H50:L50)</f>
        <v>0</v>
      </c>
      <c r="N50">
        <f>COUNTIFS(tbl_data[T3],$A50,tbl_data[12. Consultation Group of],$N$3)</f>
        <v>0</v>
      </c>
      <c r="O50">
        <f>COUNTIFS(tbl_data[T3],$A50,tbl_data[12. Consultation Group of],$O$3)</f>
        <v>0</v>
      </c>
      <c r="P50">
        <f>COUNTIFS(tbl_data[T3],$A50,tbl_data[12. Consultation Group of],$P$3)</f>
        <v>0</v>
      </c>
      <c r="Q50">
        <f>COUNTIFS(tbl_data[T3],$A50,tbl_data[12. Consultation Group of],$Q$3)</f>
        <v>0</v>
      </c>
      <c r="R50">
        <f>COUNTIFS(tbl_data[T3],$A50,tbl_data[12. Consultation Group of],$R$3)</f>
        <v>0</v>
      </c>
      <c r="S50">
        <f>SUM(N50:R50)</f>
        <v>0</v>
      </c>
    </row>
    <row r="51" spans="1:19" x14ac:dyDescent="0.25">
      <c r="A51" t="s">
        <v>705</v>
      </c>
      <c r="G51">
        <f>SUM(G49:G50)</f>
        <v>0</v>
      </c>
      <c r="M51">
        <f>SUM(M49:M50)</f>
        <v>1</v>
      </c>
      <c r="S51">
        <f>SUM(S49:S50)</f>
        <v>4</v>
      </c>
    </row>
    <row r="53" spans="1:19" x14ac:dyDescent="0.25">
      <c r="A53" t="s">
        <v>706</v>
      </c>
      <c r="G53">
        <f>G51+G43</f>
        <v>51</v>
      </c>
      <c r="M53">
        <f>M51+M43</f>
        <v>51</v>
      </c>
      <c r="S53">
        <f>S51+S43</f>
        <v>51</v>
      </c>
    </row>
    <row r="55" spans="1:19" ht="15.75" thickBot="1" x14ac:dyDescent="0.3">
      <c r="A55" s="170" t="s">
        <v>792</v>
      </c>
      <c r="B55" s="170"/>
      <c r="C55" s="170"/>
      <c r="D55" s="170"/>
      <c r="E55" s="170"/>
      <c r="F55" s="170"/>
      <c r="G55" s="170"/>
      <c r="J55" t="s">
        <v>792</v>
      </c>
    </row>
    <row r="56" spans="1:19" ht="30.75" thickBot="1" x14ac:dyDescent="0.3">
      <c r="A56" s="25"/>
      <c r="B56" s="26" t="s">
        <v>154</v>
      </c>
      <c r="C56" s="27" t="s">
        <v>193</v>
      </c>
      <c r="D56" s="27" t="s">
        <v>251</v>
      </c>
      <c r="E56" s="27" t="s">
        <v>273</v>
      </c>
      <c r="F56" s="27" t="s">
        <v>330</v>
      </c>
      <c r="G56" s="28" t="s">
        <v>700</v>
      </c>
      <c r="H56" s="41" t="s">
        <v>787</v>
      </c>
      <c r="J56" s="206"/>
      <c r="K56" s="207" t="s">
        <v>154</v>
      </c>
      <c r="L56" s="207" t="s">
        <v>193</v>
      </c>
      <c r="M56" s="207" t="s">
        <v>251</v>
      </c>
      <c r="N56" s="207" t="s">
        <v>273</v>
      </c>
      <c r="O56" s="207" t="s">
        <v>330</v>
      </c>
      <c r="P56" s="208" t="s">
        <v>700</v>
      </c>
    </row>
    <row r="57" spans="1:19" x14ac:dyDescent="0.25">
      <c r="A57" s="25" t="s">
        <v>793</v>
      </c>
      <c r="B57" s="44">
        <f t="shared" ref="B57:G57" si="33">LARGE(AB5:AB42,1)</f>
        <v>1</v>
      </c>
      <c r="C57" s="44">
        <f t="shared" si="33"/>
        <v>1</v>
      </c>
      <c r="D57" s="44">
        <f t="shared" si="33"/>
        <v>1</v>
      </c>
      <c r="E57" s="44">
        <f t="shared" si="33"/>
        <v>1</v>
      </c>
      <c r="F57" s="44">
        <f t="shared" si="33"/>
        <v>1</v>
      </c>
      <c r="G57" s="44">
        <f t="shared" si="33"/>
        <v>1</v>
      </c>
      <c r="H57" s="42"/>
      <c r="J57" s="212" t="s">
        <v>793</v>
      </c>
      <c r="K57" s="209">
        <v>1</v>
      </c>
      <c r="L57" s="198">
        <v>1</v>
      </c>
      <c r="M57" s="198">
        <v>1</v>
      </c>
      <c r="N57" s="198">
        <v>1</v>
      </c>
      <c r="O57" s="198">
        <v>1</v>
      </c>
      <c r="P57" s="199">
        <v>1</v>
      </c>
    </row>
    <row r="58" spans="1:19" x14ac:dyDescent="0.25">
      <c r="A58" s="25" t="s">
        <v>794</v>
      </c>
      <c r="B58" s="44">
        <f t="shared" ref="B58:G58" si="34">LARGE(AB5:AB42,2)</f>
        <v>0.70588235294117652</v>
      </c>
      <c r="C58" s="44">
        <f t="shared" si="34"/>
        <v>0.8571428571428571</v>
      </c>
      <c r="D58" s="44">
        <f t="shared" si="34"/>
        <v>0.77777777777777779</v>
      </c>
      <c r="E58" s="44">
        <f t="shared" si="34"/>
        <v>0.52631578947368418</v>
      </c>
      <c r="F58" s="44">
        <f t="shared" si="34"/>
        <v>0.5714285714285714</v>
      </c>
      <c r="G58" s="44">
        <f t="shared" si="34"/>
        <v>0.72916666666666663</v>
      </c>
      <c r="H58" s="42"/>
      <c r="J58" s="213" t="s">
        <v>794</v>
      </c>
      <c r="K58" s="210">
        <v>0.70588235294117652</v>
      </c>
      <c r="L58" s="200">
        <v>0.8571428571428571</v>
      </c>
      <c r="M58" s="200">
        <v>0.77777777777777779</v>
      </c>
      <c r="N58" s="200">
        <v>0.52631578947368418</v>
      </c>
      <c r="O58" s="200">
        <v>0.5714285714285714</v>
      </c>
      <c r="P58" s="201">
        <v>0.72916666666666663</v>
      </c>
    </row>
    <row r="59" spans="1:19" x14ac:dyDescent="0.25">
      <c r="A59" s="25" t="s">
        <v>795</v>
      </c>
      <c r="B59" s="44">
        <f t="shared" ref="B59:G59" si="35">LARGE(AB5:AB42,3)</f>
        <v>0.41176470588235292</v>
      </c>
      <c r="C59" s="44">
        <f t="shared" si="35"/>
        <v>0.7142857142857143</v>
      </c>
      <c r="D59" s="44">
        <f t="shared" si="35"/>
        <v>0.55555555555555558</v>
      </c>
      <c r="E59" s="44">
        <f t="shared" si="35"/>
        <v>0.52631578947368418</v>
      </c>
      <c r="F59" s="44">
        <f t="shared" si="35"/>
        <v>0.42857142857142855</v>
      </c>
      <c r="G59" s="44">
        <f t="shared" si="35"/>
        <v>0.58333333333333337</v>
      </c>
      <c r="H59" s="42"/>
      <c r="J59" s="213" t="s">
        <v>795</v>
      </c>
      <c r="K59" s="210">
        <v>0.41176470588235292</v>
      </c>
      <c r="L59" s="200">
        <v>0.7142857142857143</v>
      </c>
      <c r="M59" s="200">
        <v>0.55555555555555558</v>
      </c>
      <c r="N59" s="202">
        <f xml:space="preserve"> AE34</f>
        <v>0.31578947368421051</v>
      </c>
      <c r="O59" s="200">
        <v>0.42857142857142855</v>
      </c>
      <c r="P59" s="201">
        <v>0.58333333333333337</v>
      </c>
    </row>
    <row r="60" spans="1:19" ht="15.75" thickBot="1" x14ac:dyDescent="0.3">
      <c r="A60" s="25" t="s">
        <v>796</v>
      </c>
      <c r="B60" s="44">
        <f t="shared" ref="B60:G60" si="36">LARGE(AB5:AB53,4)</f>
        <v>0.35294117647058826</v>
      </c>
      <c r="C60" s="44">
        <f t="shared" si="36"/>
        <v>0.7142857142857143</v>
      </c>
      <c r="D60" s="44">
        <f t="shared" si="36"/>
        <v>0.44444444444444442</v>
      </c>
      <c r="E60" s="44">
        <f t="shared" si="36"/>
        <v>0.31578947368421051</v>
      </c>
      <c r="F60" s="44">
        <f t="shared" si="36"/>
        <v>0.42857142857142855</v>
      </c>
      <c r="G60" s="44">
        <f t="shared" si="36"/>
        <v>0.5</v>
      </c>
      <c r="H60" s="42"/>
      <c r="J60" s="214" t="s">
        <v>796</v>
      </c>
      <c r="K60" s="211">
        <v>0.35294117647058826</v>
      </c>
      <c r="L60" s="204">
        <f>AC5</f>
        <v>0.5714285714285714</v>
      </c>
      <c r="M60" s="203">
        <v>0.44444444444444442</v>
      </c>
      <c r="N60" s="204">
        <f xml:space="preserve">              AE5</f>
        <v>0.26315789473684209</v>
      </c>
      <c r="O60" s="204">
        <f>AF32</f>
        <v>0.2857142857142857</v>
      </c>
      <c r="P60" s="205">
        <v>0.5</v>
      </c>
    </row>
    <row r="62" spans="1:19" ht="15.75" thickBot="1" x14ac:dyDescent="0.3">
      <c r="A62" s="170" t="s">
        <v>792</v>
      </c>
      <c r="B62" s="170"/>
      <c r="C62" s="170"/>
      <c r="D62" s="170"/>
      <c r="E62" s="170"/>
      <c r="F62" s="170"/>
      <c r="G62" s="170"/>
      <c r="H62" s="170"/>
      <c r="J62" t="s">
        <v>792</v>
      </c>
    </row>
    <row r="63" spans="1:19" ht="30.75" thickBot="1" x14ac:dyDescent="0.3">
      <c r="A63" s="25"/>
      <c r="B63" s="26" t="s">
        <v>154</v>
      </c>
      <c r="C63" s="27" t="s">
        <v>193</v>
      </c>
      <c r="D63" s="27" t="s">
        <v>251</v>
      </c>
      <c r="E63" s="27" t="s">
        <v>273</v>
      </c>
      <c r="F63" s="27" t="s">
        <v>330</v>
      </c>
      <c r="G63" s="27" t="s">
        <v>700</v>
      </c>
      <c r="H63" s="41" t="s">
        <v>787</v>
      </c>
      <c r="J63" s="206"/>
      <c r="K63" s="207" t="s">
        <v>154</v>
      </c>
      <c r="L63" s="207" t="s">
        <v>193</v>
      </c>
      <c r="M63" s="207" t="s">
        <v>251</v>
      </c>
      <c r="N63" s="207" t="s">
        <v>273</v>
      </c>
      <c r="O63" s="207" t="s">
        <v>330</v>
      </c>
      <c r="P63" s="208" t="s">
        <v>700</v>
      </c>
    </row>
    <row r="64" spans="1:19" ht="45" x14ac:dyDescent="0.25">
      <c r="A64" s="25" t="s">
        <v>793</v>
      </c>
      <c r="B64" s="4" t="str">
        <f t="shared" ref="B64:G64" si="37">INDEX($AI$5:$AI$42,MATCH(B57,AB$5:AB$42,0))</f>
        <v>Lack of Access to Water</v>
      </c>
      <c r="C64" s="4" t="str">
        <f t="shared" si="37"/>
        <v>Earthquakes</v>
      </c>
      <c r="D64" s="132" t="str">
        <f t="shared" si="37"/>
        <v>Floods</v>
      </c>
      <c r="E64" s="4" t="str">
        <f t="shared" si="37"/>
        <v>Floods</v>
      </c>
      <c r="F64" s="4" t="str">
        <f t="shared" si="37"/>
        <v>Lack of Access to Basic Services</v>
      </c>
      <c r="G64" s="4" t="str">
        <f t="shared" si="37"/>
        <v>Floods</v>
      </c>
      <c r="H64" s="42"/>
      <c r="J64" s="212" t="s">
        <v>793</v>
      </c>
      <c r="K64" s="215" t="str">
        <f>CONCATENATE("(",ROUND(K57*100,0),"%) ",ConcatenateIfs($AI$5:$AI$42,AB$5:AB$42,"=",K57,", "))</f>
        <v>(100%) Lack of Access to Water</v>
      </c>
      <c r="L64" s="216" t="str">
        <f t="shared" ref="L64:P64" si="38">CONCATENATE("(",ROUND(L57*100,0),"%) ",ConcatenateIfs($AI$5:$AI$42,AC$5:AC$42,"=",L57,", "))</f>
        <v>(100%) Earthquakes</v>
      </c>
      <c r="M64" s="216" t="str">
        <f t="shared" si="38"/>
        <v>(100%) Floods</v>
      </c>
      <c r="N64" s="216" t="str">
        <f t="shared" si="38"/>
        <v>(100%) Floods</v>
      </c>
      <c r="O64" s="216" t="str">
        <f t="shared" si="38"/>
        <v>(100%) Lack of Access to Basic Services</v>
      </c>
      <c r="P64" s="217" t="str">
        <f t="shared" si="38"/>
        <v>(100%) Floods</v>
      </c>
      <c r="Q64" s="4"/>
    </row>
    <row r="65" spans="1:35" ht="60" x14ac:dyDescent="0.25">
      <c r="A65" s="25" t="s">
        <v>794</v>
      </c>
      <c r="B65" s="4" t="str">
        <f t="shared" ref="B65:G65" si="39">INDEX($AI$5:$AI$42,MATCH(LARGE(AB$5:AB$42,2),AB$5:AB$42,0))</f>
        <v>Floods</v>
      </c>
      <c r="C65" s="4" t="str">
        <f t="shared" si="39"/>
        <v>Floods</v>
      </c>
      <c r="D65" s="132" t="str">
        <f t="shared" si="39"/>
        <v>Earthquakes</v>
      </c>
      <c r="E65" s="4" t="str">
        <f t="shared" si="39"/>
        <v>Earthquakes</v>
      </c>
      <c r="F65" s="4" t="str">
        <f t="shared" si="39"/>
        <v>Lack of Access to Water</v>
      </c>
      <c r="G65" s="4" t="str">
        <f t="shared" si="39"/>
        <v>Lack of Access to Water</v>
      </c>
      <c r="H65" s="42"/>
      <c r="J65" s="213" t="s">
        <v>794</v>
      </c>
      <c r="K65" s="218" t="str">
        <f t="shared" ref="K65:K67" si="40">CONCATENATE("(",ROUND(K58*100,0),"%) ",ConcatenateIfs($AI$5:$AI$42,AB$5:AB$42,"=",K58,", "))</f>
        <v>(71%) Floods</v>
      </c>
      <c r="L65" s="219" t="str">
        <f t="shared" ref="L65:L67" si="41">CONCATENATE("(",ROUND(L58*100,0),"%) ",ConcatenateIfs($AI$5:$AI$42,AC$5:AC$42,"=",L58,", "))</f>
        <v>(86%) Floods</v>
      </c>
      <c r="M65" s="219" t="str">
        <f t="shared" ref="M65:M67" si="42">CONCATENATE("(",ROUND(M58*100,0),"%) ",ConcatenateIfs($AI$5:$AI$42,AD$5:AD$42,"=",M58,", "))</f>
        <v>(78%) Earthquakes</v>
      </c>
      <c r="N65" s="219" t="str">
        <f t="shared" ref="N65:N67" si="43">CONCATENATE("(",ROUND(N58*100,0),"%) ",ConcatenateIfs($AI$5:$AI$42,AE$5:AE$42,"=",N58,", "))</f>
        <v>(53%) Earthquakes, Fire</v>
      </c>
      <c r="O65" s="219" t="str">
        <f t="shared" ref="O65:O67" si="44">CONCATENATE("(",ROUND(O58*100,0),"%) ",ConcatenateIfs($AI$5:$AI$42,AF$5:AF$42,"=",O58,", "))</f>
        <v>(57%) Lack of Access to Water</v>
      </c>
      <c r="P65" s="220" t="str">
        <f t="shared" ref="P65:P67" si="45">CONCATENATE("(",ROUND(P58*100,0),"%) ",ConcatenateIfs($AI$5:$AI$42,AG$5:AG$42,"=",P58,", "))</f>
        <v>(73%) Lack of Access to Water</v>
      </c>
      <c r="Q65" s="4"/>
      <c r="T65" t="s">
        <v>864</v>
      </c>
    </row>
    <row r="66" spans="1:35" ht="105" x14ac:dyDescent="0.25">
      <c r="A66" s="25" t="s">
        <v>795</v>
      </c>
      <c r="B66" s="4" t="str">
        <f>INDEX($AI$5:$AI$42,MATCH(LARGE(AB$5:AB$42,3),AB$5:AB$42,0))</f>
        <v>Disease/Epidemics</v>
      </c>
      <c r="C66" s="4" t="str">
        <f>INDEX($AI$5:$AI$42,MATCH(LARGE(AC$5:AC$42,3),AC$5:AC$42,0))</f>
        <v>Fire</v>
      </c>
      <c r="D66" s="4" t="str">
        <f>INDEX($AI$5:$AI$42,MATCH(LARGE(AD$5:AD$42,3),AD$5:AD$42,0))</f>
        <v>Fire</v>
      </c>
      <c r="E66" s="133" t="s">
        <v>196</v>
      </c>
      <c r="F66" s="4" t="str">
        <f>INDEX($AI$5:$AI$42,MATCH(LARGE(AF$5:AF$42,3),AF$5:AF$42,0))</f>
        <v>Disease/Epidemics</v>
      </c>
      <c r="G66" s="4" t="str">
        <f>INDEX($AI$5:$AI$42,MATCH(LARGE(AG$5:AG$42,3),AG$5:AG$42,0))</f>
        <v>Earthquakes</v>
      </c>
      <c r="H66" s="42"/>
      <c r="J66" s="213" t="s">
        <v>795</v>
      </c>
      <c r="K66" s="218" t="str">
        <f t="shared" si="40"/>
        <v>(41%) Disease/Epidemics</v>
      </c>
      <c r="L66" s="219" t="str">
        <f t="shared" si="41"/>
        <v>(71%) Fire, Lack of Access to Water</v>
      </c>
      <c r="M66" s="219" t="str">
        <f t="shared" si="42"/>
        <v>(56%) Fire</v>
      </c>
      <c r="N66" s="219" t="str">
        <f t="shared" si="43"/>
        <v>(32%) Road Accidents, Storms, Wildlife Attacks</v>
      </c>
      <c r="O66" s="219" t="str">
        <f t="shared" si="44"/>
        <v>(43%) Disease/Epidemics, Unemployment, Violence</v>
      </c>
      <c r="P66" s="220" t="str">
        <f t="shared" si="45"/>
        <v>(58%) Earthquakes</v>
      </c>
      <c r="Q66" s="4"/>
    </row>
    <row r="67" spans="1:35" ht="105.75" thickBot="1" x14ac:dyDescent="0.3">
      <c r="A67" s="25" t="s">
        <v>796</v>
      </c>
      <c r="B67" s="4" t="str">
        <f>INDEX($AI$5:$AI$42,MATCH(LARGE(AB$5:AB$42,4),AB$5:AB$42,0))</f>
        <v>Landslides</v>
      </c>
      <c r="C67" s="133" t="s">
        <v>156</v>
      </c>
      <c r="D67" s="4" t="str">
        <f>INDEX($AI$5:$AI$42,MATCH(LARGE(AD$5:AD$42,4),AD$5:AD$42,0))</f>
        <v>Lack of Access to Water</v>
      </c>
      <c r="E67" s="4" t="str">
        <f>INDEX($AI$5:$AI$42,MATCH(LARGE(AE$5:AE$42,4),AE$5:AE$42,0))</f>
        <v>Road Accidents</v>
      </c>
      <c r="F67" s="4" t="str">
        <f>INDEX($AI$5:$AI$42,MATCH(LARGE(AF$5:AF$42,4),AF$5:AF$42,0))</f>
        <v>Disease/Epidemics</v>
      </c>
      <c r="G67" s="4" t="str">
        <f>INDEX($AI$5:$AI$42,MATCH(LARGE(AG$5:AG$42,4),AG$5:AG$42,0))</f>
        <v>Fire</v>
      </c>
      <c r="H67" s="42"/>
      <c r="J67" s="214" t="s">
        <v>796</v>
      </c>
      <c r="K67" s="221" t="str">
        <f t="shared" si="40"/>
        <v>(35%) Landslides, Storms</v>
      </c>
      <c r="L67" s="222" t="str">
        <f t="shared" si="41"/>
        <v>(57%) Alcoholism, Drought</v>
      </c>
      <c r="M67" s="222" t="str">
        <f t="shared" si="42"/>
        <v>(44%) Lack of Access to Water</v>
      </c>
      <c r="N67" s="222" t="str">
        <f t="shared" si="43"/>
        <v>(26%) Alcoholism, Lack of Access to Water</v>
      </c>
      <c r="O67" s="222" t="str">
        <f t="shared" si="44"/>
        <v>(29%) Earthquakes, Floods, Reduction In Irrigation, Wildlife Attacks</v>
      </c>
      <c r="P67" s="223" t="str">
        <f t="shared" si="45"/>
        <v>(50%) Fire</v>
      </c>
      <c r="Q67" s="4"/>
    </row>
    <row r="69" spans="1:35" ht="15.75" thickBot="1" x14ac:dyDescent="0.3"/>
    <row r="70" spans="1:35" ht="32.25" customHeight="1" thickTop="1" x14ac:dyDescent="0.25">
      <c r="B70" s="155" t="s">
        <v>782</v>
      </c>
      <c r="C70" s="156"/>
      <c r="D70" s="156"/>
      <c r="E70" s="156"/>
      <c r="F70" s="156"/>
      <c r="G70" s="157"/>
      <c r="H70" s="155" t="s">
        <v>783</v>
      </c>
      <c r="I70" s="156"/>
      <c r="J70" s="156"/>
      <c r="K70" s="156"/>
      <c r="L70" s="156"/>
      <c r="M70" s="157"/>
      <c r="N70" s="155" t="s">
        <v>784</v>
      </c>
      <c r="O70" s="156"/>
      <c r="P70" s="156"/>
      <c r="Q70" s="156"/>
      <c r="R70" s="156"/>
      <c r="S70" s="157"/>
      <c r="T70" s="155" t="s">
        <v>797</v>
      </c>
      <c r="U70" s="156"/>
      <c r="V70" s="156"/>
      <c r="W70" s="156"/>
      <c r="X70" s="156"/>
      <c r="Y70" s="157"/>
      <c r="AB70" s="164" t="s">
        <v>797</v>
      </c>
      <c r="AC70" s="165"/>
      <c r="AD70" s="165"/>
      <c r="AE70" s="165"/>
      <c r="AF70" s="165"/>
      <c r="AG70" s="166"/>
    </row>
    <row r="71" spans="1:35" ht="35.25" customHeight="1" x14ac:dyDescent="0.25">
      <c r="A71" s="4"/>
      <c r="B71" s="6" t="s">
        <v>154</v>
      </c>
      <c r="C71" s="5" t="s">
        <v>193</v>
      </c>
      <c r="D71" s="5" t="s">
        <v>251</v>
      </c>
      <c r="E71" s="5" t="s">
        <v>273</v>
      </c>
      <c r="F71" s="5" t="s">
        <v>330</v>
      </c>
      <c r="G71" s="7" t="s">
        <v>700</v>
      </c>
      <c r="H71" s="6" t="s">
        <v>154</v>
      </c>
      <c r="I71" s="5" t="s">
        <v>193</v>
      </c>
      <c r="J71" s="5" t="s">
        <v>251</v>
      </c>
      <c r="K71" s="5" t="s">
        <v>273</v>
      </c>
      <c r="L71" s="5" t="s">
        <v>330</v>
      </c>
      <c r="M71" s="7" t="s">
        <v>700</v>
      </c>
      <c r="N71" s="6" t="s">
        <v>154</v>
      </c>
      <c r="O71" s="5" t="s">
        <v>193</v>
      </c>
      <c r="P71" s="5" t="s">
        <v>251</v>
      </c>
      <c r="Q71" s="5" t="s">
        <v>273</v>
      </c>
      <c r="R71" s="5" t="s">
        <v>330</v>
      </c>
      <c r="S71" s="7" t="s">
        <v>700</v>
      </c>
      <c r="T71" s="6" t="s">
        <v>154</v>
      </c>
      <c r="U71" s="5" t="s">
        <v>193</v>
      </c>
      <c r="V71" s="5" t="s">
        <v>251</v>
      </c>
      <c r="W71" s="5" t="s">
        <v>273</v>
      </c>
      <c r="X71" s="5" t="s">
        <v>330</v>
      </c>
      <c r="Y71" s="7" t="s">
        <v>700</v>
      </c>
      <c r="AB71" s="6" t="s">
        <v>154</v>
      </c>
      <c r="AC71" s="5" t="s">
        <v>193</v>
      </c>
      <c r="AD71" s="5" t="s">
        <v>251</v>
      </c>
      <c r="AE71" s="5" t="s">
        <v>273</v>
      </c>
      <c r="AF71" s="5" t="s">
        <v>330</v>
      </c>
      <c r="AG71" s="7" t="s">
        <v>700</v>
      </c>
    </row>
    <row r="72" spans="1:35" ht="33.75" customHeight="1" x14ac:dyDescent="0.25">
      <c r="A72" s="4"/>
      <c r="B72" s="33"/>
      <c r="C72" s="34"/>
      <c r="D72" s="34"/>
      <c r="E72" s="34"/>
      <c r="F72" s="34"/>
      <c r="G72" s="35"/>
      <c r="H72" s="33"/>
      <c r="I72" s="34"/>
      <c r="J72" s="34"/>
      <c r="K72" s="34"/>
      <c r="L72" s="34"/>
      <c r="M72" s="35"/>
      <c r="N72" s="33"/>
      <c r="O72" s="34"/>
      <c r="P72" s="34"/>
      <c r="Q72" s="34"/>
      <c r="R72" s="34"/>
      <c r="S72" s="35"/>
      <c r="T72" s="33"/>
      <c r="U72" s="34"/>
      <c r="V72" s="34"/>
      <c r="W72" s="34"/>
      <c r="X72" s="34"/>
      <c r="Y72" s="35"/>
      <c r="AB72" s="75"/>
      <c r="AC72" s="36"/>
      <c r="AD72" s="36"/>
      <c r="AE72" s="36"/>
      <c r="AF72" s="36"/>
      <c r="AG72" s="76"/>
    </row>
    <row r="73" spans="1:35" x14ac:dyDescent="0.25">
      <c r="A73" t="s">
        <v>798</v>
      </c>
      <c r="B73" s="70">
        <f>SUMIFS(B$5:B$42,$AJ$5:$AJ$42,$A73)</f>
        <v>2</v>
      </c>
      <c r="C73" s="3">
        <f>SUMIFS(C$5:C$42,$AJ$5:$AJ$42,$A73)</f>
        <v>2</v>
      </c>
      <c r="D73" s="3">
        <f>SUMIFS(D$5:D$42,$AJ$5:$AJ$42,$A73)</f>
        <v>0</v>
      </c>
      <c r="E73" s="3">
        <f>SUMIFS(E$5:E$42,$AJ$5:$AJ$42,$A73)</f>
        <v>4</v>
      </c>
      <c r="F73" s="3">
        <f>SUMIFS(F$5:F$42,$AJ$5:$AJ$42,$A73)</f>
        <v>1</v>
      </c>
      <c r="G73" s="71">
        <f>SUM(B73:F73)</f>
        <v>9</v>
      </c>
      <c r="H73" s="70">
        <f t="shared" ref="H73:L78" si="46">SUMIFS(H$5:H$42,$AJ$5:$AJ$42,$A73)</f>
        <v>5</v>
      </c>
      <c r="I73" s="3">
        <f t="shared" si="46"/>
        <v>2</v>
      </c>
      <c r="J73" s="3">
        <f t="shared" si="46"/>
        <v>1</v>
      </c>
      <c r="K73" s="3">
        <f t="shared" si="46"/>
        <v>0</v>
      </c>
      <c r="L73" s="3">
        <f t="shared" si="46"/>
        <v>1</v>
      </c>
      <c r="M73" s="71">
        <f>SUM(H73:L73)</f>
        <v>9</v>
      </c>
      <c r="N73" s="70">
        <f t="shared" ref="N73:R78" si="47">SUMIFS(N$5:N$42,$AJ$5:$AJ$42,$A73)</f>
        <v>2</v>
      </c>
      <c r="O73" s="3">
        <f t="shared" si="47"/>
        <v>0</v>
      </c>
      <c r="P73" s="3">
        <f t="shared" si="47"/>
        <v>2</v>
      </c>
      <c r="Q73" s="3">
        <f t="shared" si="47"/>
        <v>1</v>
      </c>
      <c r="R73" s="3">
        <f t="shared" si="47"/>
        <v>0</v>
      </c>
      <c r="S73" s="71">
        <f>SUM(N73:R73)</f>
        <v>5</v>
      </c>
      <c r="T73" s="70">
        <f>B73*3+H73*2+N73*1</f>
        <v>18</v>
      </c>
      <c r="U73" s="3">
        <f t="shared" ref="U73:X73" si="48">C73*3+I73*2+O73*1</f>
        <v>10</v>
      </c>
      <c r="V73" s="3">
        <f t="shared" si="48"/>
        <v>4</v>
      </c>
      <c r="W73" s="3">
        <f t="shared" si="48"/>
        <v>13</v>
      </c>
      <c r="X73" s="3">
        <f t="shared" si="48"/>
        <v>5</v>
      </c>
      <c r="Y73" s="71">
        <f>SUM(T73:X73)</f>
        <v>50</v>
      </c>
      <c r="AB73" s="80">
        <f>T73/T$82</f>
        <v>0.69230769230769229</v>
      </c>
      <c r="AC73" s="81">
        <f t="shared" ref="AC73:AF78" si="49">U73/U$82</f>
        <v>0.52631578947368418</v>
      </c>
      <c r="AD73" s="81">
        <f t="shared" si="49"/>
        <v>0.17391304347826086</v>
      </c>
      <c r="AE73" s="81">
        <f t="shared" si="49"/>
        <v>0.30952380952380953</v>
      </c>
      <c r="AF73" s="81">
        <f t="shared" si="49"/>
        <v>0.38461538461538464</v>
      </c>
      <c r="AG73" s="82">
        <f t="shared" ref="AG73:AG78" si="50">Y73/Y$82</f>
        <v>0.43859649122807015</v>
      </c>
      <c r="AI73" t="s">
        <v>798</v>
      </c>
    </row>
    <row r="74" spans="1:35" x14ac:dyDescent="0.25">
      <c r="A74" t="s">
        <v>799</v>
      </c>
      <c r="B74" s="70">
        <f>SUMIFS(B$5:B$42,$AJ$5:$AJ$42,A74)</f>
        <v>5</v>
      </c>
      <c r="C74" s="3">
        <f t="shared" ref="C74:F78" si="51">SUMIFS(C$5:C$42,$AJ$5:$AJ$42,$A74)</f>
        <v>0</v>
      </c>
      <c r="D74" s="3">
        <f t="shared" si="51"/>
        <v>0</v>
      </c>
      <c r="E74" s="3">
        <f t="shared" si="51"/>
        <v>1</v>
      </c>
      <c r="F74" s="3">
        <f t="shared" si="51"/>
        <v>3</v>
      </c>
      <c r="G74" s="71">
        <f t="shared" ref="G74:G78" si="52">SUM(B74:F74)</f>
        <v>9</v>
      </c>
      <c r="H74" s="70">
        <f t="shared" si="46"/>
        <v>2</v>
      </c>
      <c r="I74" s="3">
        <f t="shared" si="46"/>
        <v>2</v>
      </c>
      <c r="J74" s="3">
        <f t="shared" si="46"/>
        <v>3</v>
      </c>
      <c r="K74" s="3">
        <f t="shared" si="46"/>
        <v>0</v>
      </c>
      <c r="L74" s="3">
        <f t="shared" si="46"/>
        <v>1</v>
      </c>
      <c r="M74" s="71">
        <f t="shared" ref="M74:M78" si="53">SUM(H74:L74)</f>
        <v>8</v>
      </c>
      <c r="N74" s="70">
        <f t="shared" si="47"/>
        <v>0</v>
      </c>
      <c r="O74" s="3">
        <f t="shared" si="47"/>
        <v>1</v>
      </c>
      <c r="P74" s="3">
        <f t="shared" si="47"/>
        <v>0</v>
      </c>
      <c r="Q74" s="3">
        <f t="shared" si="47"/>
        <v>2</v>
      </c>
      <c r="R74" s="3">
        <f t="shared" si="47"/>
        <v>2</v>
      </c>
      <c r="S74" s="71">
        <f t="shared" ref="S74:S78" si="54">SUM(N74:R74)</f>
        <v>5</v>
      </c>
      <c r="T74" s="70">
        <f t="shared" ref="T74:T78" si="55">B74*3+H74*2+N74*1</f>
        <v>19</v>
      </c>
      <c r="U74" s="3">
        <f t="shared" ref="U74:U78" si="56">C74*3+I74*2+O74*1</f>
        <v>5</v>
      </c>
      <c r="V74" s="3">
        <f t="shared" ref="V74:V78" si="57">D74*3+J74*2+P74*1</f>
        <v>6</v>
      </c>
      <c r="W74" s="3">
        <f t="shared" ref="W74:W78" si="58">E74*3+K74*2+Q74*1</f>
        <v>5</v>
      </c>
      <c r="X74" s="3">
        <f t="shared" ref="X74:X78" si="59">F74*3+L74*2+R74*1</f>
        <v>13</v>
      </c>
      <c r="Y74" s="71">
        <f t="shared" ref="Y74:Y78" si="60">SUM(T74:X74)</f>
        <v>48</v>
      </c>
      <c r="AB74" s="83">
        <f>T74/T$82</f>
        <v>0.73076923076923073</v>
      </c>
      <c r="AC74" s="84">
        <f t="shared" si="49"/>
        <v>0.26315789473684209</v>
      </c>
      <c r="AD74" s="84">
        <f t="shared" si="49"/>
        <v>0.2608695652173913</v>
      </c>
      <c r="AE74" s="84">
        <f t="shared" si="49"/>
        <v>0.11904761904761904</v>
      </c>
      <c r="AF74" s="84">
        <f t="shared" si="49"/>
        <v>1</v>
      </c>
      <c r="AG74" s="82">
        <f t="shared" si="50"/>
        <v>0.42105263157894735</v>
      </c>
      <c r="AI74" t="s">
        <v>799</v>
      </c>
    </row>
    <row r="75" spans="1:35" x14ac:dyDescent="0.25">
      <c r="A75" t="s">
        <v>800</v>
      </c>
      <c r="B75" s="70">
        <f>SUMIFS(B$5:B$42,$AJ$5:$AJ$42,A75)</f>
        <v>1</v>
      </c>
      <c r="C75" s="3">
        <f t="shared" si="51"/>
        <v>0</v>
      </c>
      <c r="D75" s="3">
        <f t="shared" si="51"/>
        <v>0</v>
      </c>
      <c r="E75" s="3">
        <f t="shared" si="51"/>
        <v>1</v>
      </c>
      <c r="F75" s="3">
        <f t="shared" si="51"/>
        <v>0</v>
      </c>
      <c r="G75" s="71">
        <f t="shared" si="52"/>
        <v>2</v>
      </c>
      <c r="H75" s="70">
        <f t="shared" si="46"/>
        <v>2</v>
      </c>
      <c r="I75" s="3">
        <f t="shared" si="46"/>
        <v>0</v>
      </c>
      <c r="J75" s="3">
        <f t="shared" si="46"/>
        <v>0</v>
      </c>
      <c r="K75" s="3">
        <f t="shared" si="46"/>
        <v>2</v>
      </c>
      <c r="L75" s="3">
        <f t="shared" si="46"/>
        <v>0</v>
      </c>
      <c r="M75" s="71">
        <f t="shared" si="53"/>
        <v>4</v>
      </c>
      <c r="N75" s="70">
        <f t="shared" si="47"/>
        <v>1</v>
      </c>
      <c r="O75" s="3">
        <f t="shared" si="47"/>
        <v>2</v>
      </c>
      <c r="P75" s="3">
        <f t="shared" si="47"/>
        <v>2</v>
      </c>
      <c r="Q75" s="3">
        <f t="shared" si="47"/>
        <v>2</v>
      </c>
      <c r="R75" s="3">
        <f t="shared" si="47"/>
        <v>1</v>
      </c>
      <c r="S75" s="71">
        <f t="shared" si="54"/>
        <v>8</v>
      </c>
      <c r="T75" s="70">
        <f t="shared" si="55"/>
        <v>8</v>
      </c>
      <c r="U75" s="3">
        <f t="shared" si="56"/>
        <v>2</v>
      </c>
      <c r="V75" s="3">
        <f t="shared" si="57"/>
        <v>2</v>
      </c>
      <c r="W75" s="3">
        <f t="shared" si="58"/>
        <v>9</v>
      </c>
      <c r="X75" s="3">
        <f t="shared" si="59"/>
        <v>1</v>
      </c>
      <c r="Y75" s="71">
        <f t="shared" si="60"/>
        <v>22</v>
      </c>
      <c r="AB75" s="83">
        <f t="shared" ref="AB75:AB78" si="61">T75/T$82</f>
        <v>0.30769230769230771</v>
      </c>
      <c r="AC75" s="84">
        <f t="shared" si="49"/>
        <v>0.10526315789473684</v>
      </c>
      <c r="AD75" s="84">
        <f t="shared" si="49"/>
        <v>8.6956521739130432E-2</v>
      </c>
      <c r="AE75" s="84">
        <f t="shared" si="49"/>
        <v>0.21428571428571427</v>
      </c>
      <c r="AF75" s="84">
        <f t="shared" si="49"/>
        <v>7.6923076923076927E-2</v>
      </c>
      <c r="AG75" s="82">
        <f t="shared" si="50"/>
        <v>0.19298245614035087</v>
      </c>
      <c r="AI75" t="s">
        <v>800</v>
      </c>
    </row>
    <row r="76" spans="1:35" x14ac:dyDescent="0.25">
      <c r="A76" t="s">
        <v>801</v>
      </c>
      <c r="B76" s="70">
        <f>SUMIFS(B$5:B$42,$AJ$5:$AJ$42,A76)</f>
        <v>1</v>
      </c>
      <c r="C76" s="3">
        <f t="shared" si="51"/>
        <v>1</v>
      </c>
      <c r="D76" s="3">
        <f t="shared" si="51"/>
        <v>0</v>
      </c>
      <c r="E76" s="3">
        <f t="shared" si="51"/>
        <v>0</v>
      </c>
      <c r="F76" s="3">
        <f t="shared" si="51"/>
        <v>0</v>
      </c>
      <c r="G76" s="71">
        <f t="shared" si="52"/>
        <v>2</v>
      </c>
      <c r="H76" s="70">
        <f t="shared" si="46"/>
        <v>1</v>
      </c>
      <c r="I76" s="3">
        <f t="shared" si="46"/>
        <v>1</v>
      </c>
      <c r="J76" s="3">
        <f t="shared" si="46"/>
        <v>0</v>
      </c>
      <c r="K76" s="3">
        <f t="shared" si="46"/>
        <v>3</v>
      </c>
      <c r="L76" s="3">
        <f t="shared" si="46"/>
        <v>0</v>
      </c>
      <c r="M76" s="71">
        <f t="shared" si="53"/>
        <v>5</v>
      </c>
      <c r="N76" s="70">
        <f t="shared" si="47"/>
        <v>3</v>
      </c>
      <c r="O76" s="3">
        <f t="shared" si="47"/>
        <v>1</v>
      </c>
      <c r="P76" s="3">
        <f t="shared" si="47"/>
        <v>1</v>
      </c>
      <c r="Q76" s="3">
        <f t="shared" si="47"/>
        <v>0</v>
      </c>
      <c r="R76" s="3">
        <f t="shared" si="47"/>
        <v>1</v>
      </c>
      <c r="S76" s="71">
        <f t="shared" si="54"/>
        <v>6</v>
      </c>
      <c r="T76" s="70">
        <f t="shared" si="55"/>
        <v>8</v>
      </c>
      <c r="U76" s="3">
        <f t="shared" si="56"/>
        <v>6</v>
      </c>
      <c r="V76" s="3">
        <f t="shared" si="57"/>
        <v>1</v>
      </c>
      <c r="W76" s="3">
        <f t="shared" si="58"/>
        <v>6</v>
      </c>
      <c r="X76" s="3">
        <f t="shared" si="59"/>
        <v>1</v>
      </c>
      <c r="Y76" s="71">
        <f t="shared" si="60"/>
        <v>22</v>
      </c>
      <c r="AB76" s="83">
        <f t="shared" si="61"/>
        <v>0.30769230769230771</v>
      </c>
      <c r="AC76" s="84">
        <f t="shared" si="49"/>
        <v>0.31578947368421051</v>
      </c>
      <c r="AD76" s="84">
        <f t="shared" si="49"/>
        <v>4.3478260869565216E-2</v>
      </c>
      <c r="AE76" s="84">
        <f t="shared" si="49"/>
        <v>0.14285714285714285</v>
      </c>
      <c r="AF76" s="84">
        <f t="shared" si="49"/>
        <v>7.6923076923076927E-2</v>
      </c>
      <c r="AG76" s="82">
        <f t="shared" si="50"/>
        <v>0.19298245614035087</v>
      </c>
      <c r="AI76" t="s">
        <v>801</v>
      </c>
    </row>
    <row r="77" spans="1:35" x14ac:dyDescent="0.25">
      <c r="A77" t="s">
        <v>802</v>
      </c>
      <c r="B77" s="70">
        <f>SUMIFS(B$5:B$42,$AJ$5:$AJ$42,A77)</f>
        <v>5</v>
      </c>
      <c r="C77" s="3">
        <f t="shared" si="51"/>
        <v>5</v>
      </c>
      <c r="D77" s="3">
        <f t="shared" si="51"/>
        <v>5</v>
      </c>
      <c r="E77" s="3">
        <f t="shared" si="51"/>
        <v>8</v>
      </c>
      <c r="F77" s="3">
        <f t="shared" si="51"/>
        <v>0</v>
      </c>
      <c r="G77" s="71">
        <f t="shared" si="52"/>
        <v>23</v>
      </c>
      <c r="H77" s="70">
        <f t="shared" si="46"/>
        <v>3</v>
      </c>
      <c r="I77" s="3">
        <f t="shared" si="46"/>
        <v>1</v>
      </c>
      <c r="J77" s="3">
        <f t="shared" si="46"/>
        <v>3</v>
      </c>
      <c r="K77" s="3">
        <f t="shared" si="46"/>
        <v>6</v>
      </c>
      <c r="L77" s="3">
        <f t="shared" si="46"/>
        <v>2</v>
      </c>
      <c r="M77" s="71">
        <f t="shared" si="53"/>
        <v>15</v>
      </c>
      <c r="N77" s="70">
        <f t="shared" si="47"/>
        <v>5</v>
      </c>
      <c r="O77" s="3">
        <f t="shared" si="47"/>
        <v>2</v>
      </c>
      <c r="P77" s="3">
        <f t="shared" si="47"/>
        <v>2</v>
      </c>
      <c r="Q77" s="3">
        <f t="shared" si="47"/>
        <v>6</v>
      </c>
      <c r="R77" s="3">
        <f t="shared" si="47"/>
        <v>0</v>
      </c>
      <c r="S77" s="71">
        <f t="shared" si="54"/>
        <v>15</v>
      </c>
      <c r="T77" s="70">
        <f t="shared" si="55"/>
        <v>26</v>
      </c>
      <c r="U77" s="3">
        <f t="shared" si="56"/>
        <v>19</v>
      </c>
      <c r="V77" s="3">
        <f t="shared" si="57"/>
        <v>23</v>
      </c>
      <c r="W77" s="3">
        <f t="shared" si="58"/>
        <v>42</v>
      </c>
      <c r="X77" s="3">
        <f t="shared" si="59"/>
        <v>4</v>
      </c>
      <c r="Y77" s="71">
        <f t="shared" si="60"/>
        <v>114</v>
      </c>
      <c r="AB77" s="83">
        <f t="shared" si="61"/>
        <v>1</v>
      </c>
      <c r="AC77" s="84">
        <f t="shared" si="49"/>
        <v>1</v>
      </c>
      <c r="AD77" s="84">
        <f t="shared" si="49"/>
        <v>1</v>
      </c>
      <c r="AE77" s="84">
        <f t="shared" si="49"/>
        <v>1</v>
      </c>
      <c r="AF77" s="84">
        <f t="shared" si="49"/>
        <v>0.30769230769230771</v>
      </c>
      <c r="AG77" s="82">
        <f t="shared" si="50"/>
        <v>1</v>
      </c>
      <c r="AI77" t="s">
        <v>802</v>
      </c>
    </row>
    <row r="78" spans="1:35" ht="15.75" thickBot="1" x14ac:dyDescent="0.3">
      <c r="A78" t="s">
        <v>803</v>
      </c>
      <c r="B78" s="72">
        <f>SUMIFS(B$5:B$42,$AJ$5:$AJ$42,A78)</f>
        <v>1</v>
      </c>
      <c r="C78" s="73">
        <f t="shared" si="51"/>
        <v>0</v>
      </c>
      <c r="D78" s="73">
        <f t="shared" si="51"/>
        <v>3</v>
      </c>
      <c r="E78" s="73">
        <f t="shared" si="51"/>
        <v>1</v>
      </c>
      <c r="F78" s="73">
        <f t="shared" si="51"/>
        <v>1</v>
      </c>
      <c r="G78" s="74">
        <f t="shared" si="52"/>
        <v>6</v>
      </c>
      <c r="H78" s="72">
        <f t="shared" si="46"/>
        <v>2</v>
      </c>
      <c r="I78" s="73">
        <f t="shared" si="46"/>
        <v>2</v>
      </c>
      <c r="J78" s="73">
        <f t="shared" si="46"/>
        <v>1</v>
      </c>
      <c r="K78" s="73">
        <f t="shared" si="46"/>
        <v>3</v>
      </c>
      <c r="L78" s="73">
        <f t="shared" si="46"/>
        <v>1</v>
      </c>
      <c r="M78" s="74">
        <f t="shared" si="53"/>
        <v>9</v>
      </c>
      <c r="N78" s="72">
        <f t="shared" si="47"/>
        <v>3</v>
      </c>
      <c r="O78" s="73">
        <f t="shared" si="47"/>
        <v>1</v>
      </c>
      <c r="P78" s="73">
        <f t="shared" si="47"/>
        <v>1</v>
      </c>
      <c r="Q78" s="73">
        <f t="shared" si="47"/>
        <v>2</v>
      </c>
      <c r="R78" s="73">
        <f t="shared" si="47"/>
        <v>1</v>
      </c>
      <c r="S78" s="74">
        <f t="shared" si="54"/>
        <v>8</v>
      </c>
      <c r="T78" s="72">
        <f t="shared" si="55"/>
        <v>10</v>
      </c>
      <c r="U78" s="73">
        <f t="shared" si="56"/>
        <v>5</v>
      </c>
      <c r="V78" s="73">
        <f t="shared" si="57"/>
        <v>12</v>
      </c>
      <c r="W78" s="73">
        <f t="shared" si="58"/>
        <v>11</v>
      </c>
      <c r="X78" s="73">
        <f t="shared" si="59"/>
        <v>6</v>
      </c>
      <c r="Y78" s="74">
        <f t="shared" si="60"/>
        <v>44</v>
      </c>
      <c r="AB78" s="85">
        <f t="shared" si="61"/>
        <v>0.38461538461538464</v>
      </c>
      <c r="AC78" s="86">
        <f t="shared" si="49"/>
        <v>0.26315789473684209</v>
      </c>
      <c r="AD78" s="86">
        <f t="shared" si="49"/>
        <v>0.52173913043478259</v>
      </c>
      <c r="AE78" s="86">
        <f t="shared" si="49"/>
        <v>0.26190476190476192</v>
      </c>
      <c r="AF78" s="86">
        <f t="shared" si="49"/>
        <v>0.46153846153846156</v>
      </c>
      <c r="AG78" s="87">
        <f t="shared" si="50"/>
        <v>0.38596491228070173</v>
      </c>
      <c r="AI78" t="s">
        <v>803</v>
      </c>
    </row>
    <row r="79" spans="1:35" ht="15.75" thickTop="1" x14ac:dyDescent="0.25">
      <c r="A79" t="s">
        <v>804</v>
      </c>
      <c r="B79" s="21">
        <f>SUM(B73:B78)</f>
        <v>15</v>
      </c>
      <c r="C79" s="21">
        <f t="shared" ref="C79:G79" si="62">SUM(C73:C78)</f>
        <v>8</v>
      </c>
      <c r="D79" s="21">
        <f t="shared" si="62"/>
        <v>8</v>
      </c>
      <c r="E79" s="21">
        <f t="shared" si="62"/>
        <v>15</v>
      </c>
      <c r="F79" s="21">
        <f t="shared" si="62"/>
        <v>5</v>
      </c>
      <c r="G79" s="21">
        <f t="shared" si="62"/>
        <v>51</v>
      </c>
      <c r="H79" s="64">
        <f>SUM(H73:H78)</f>
        <v>15</v>
      </c>
      <c r="I79" s="64">
        <f t="shared" ref="I79" si="63">SUM(I73:I78)</f>
        <v>8</v>
      </c>
      <c r="J79" s="64">
        <f t="shared" ref="J79" si="64">SUM(J73:J78)</f>
        <v>8</v>
      </c>
      <c r="K79" s="64">
        <f t="shared" ref="K79" si="65">SUM(K73:K78)</f>
        <v>14</v>
      </c>
      <c r="L79" s="64">
        <f t="shared" ref="L79" si="66">SUM(L73:L78)</f>
        <v>5</v>
      </c>
      <c r="M79" s="64">
        <f t="shared" ref="M79" si="67">SUM(M73:M78)</f>
        <v>50</v>
      </c>
      <c r="N79" s="64">
        <f>SUM(N73:N78)</f>
        <v>14</v>
      </c>
      <c r="O79" s="64">
        <f t="shared" ref="O79" si="68">SUM(O73:O78)</f>
        <v>7</v>
      </c>
      <c r="P79" s="64">
        <f t="shared" ref="P79" si="69">SUM(P73:P78)</f>
        <v>8</v>
      </c>
      <c r="Q79" s="64">
        <f t="shared" ref="Q79" si="70">SUM(Q73:Q78)</f>
        <v>13</v>
      </c>
      <c r="R79" s="64">
        <f t="shared" ref="R79" si="71">SUM(R73:R78)</f>
        <v>5</v>
      </c>
      <c r="S79" s="64">
        <f t="shared" ref="S79" si="72">SUM(S73:S78)</f>
        <v>47</v>
      </c>
      <c r="T79" s="64">
        <f>SUM(T73:T78)</f>
        <v>89</v>
      </c>
      <c r="U79" s="64">
        <f t="shared" ref="U79" si="73">SUM(U73:U78)</f>
        <v>47</v>
      </c>
      <c r="V79" s="64">
        <f t="shared" ref="V79" si="74">SUM(V73:V78)</f>
        <v>48</v>
      </c>
      <c r="W79" s="64">
        <f t="shared" ref="W79" si="75">SUM(W73:W78)</f>
        <v>86</v>
      </c>
      <c r="X79" s="64">
        <f t="shared" ref="X79" si="76">SUM(X73:X78)</f>
        <v>30</v>
      </c>
      <c r="Y79" s="64">
        <f t="shared" ref="Y79" si="77">SUM(Y73:Y78)</f>
        <v>300</v>
      </c>
      <c r="AI79" t="s">
        <v>804</v>
      </c>
    </row>
    <row r="82" spans="1:25" x14ac:dyDescent="0.25">
      <c r="S82" t="s">
        <v>805</v>
      </c>
      <c r="T82">
        <f>MAX(T73:T78)</f>
        <v>26</v>
      </c>
      <c r="U82">
        <f t="shared" ref="U82:Y82" si="78">MAX(U73:U78)</f>
        <v>19</v>
      </c>
      <c r="V82">
        <f t="shared" si="78"/>
        <v>23</v>
      </c>
      <c r="W82">
        <f t="shared" si="78"/>
        <v>42</v>
      </c>
      <c r="X82">
        <f t="shared" si="78"/>
        <v>13</v>
      </c>
      <c r="Y82">
        <f t="shared" si="78"/>
        <v>114</v>
      </c>
    </row>
    <row r="84" spans="1:25" x14ac:dyDescent="0.25">
      <c r="A84" s="170" t="s">
        <v>792</v>
      </c>
      <c r="B84" s="170"/>
      <c r="C84" s="170"/>
      <c r="D84" s="170"/>
      <c r="E84" s="170"/>
      <c r="F84" s="170"/>
      <c r="G84" s="170"/>
      <c r="J84" t="s">
        <v>792</v>
      </c>
    </row>
    <row r="85" spans="1:25" ht="30" x14ac:dyDescent="0.25">
      <c r="A85" s="25"/>
      <c r="B85" s="26" t="s">
        <v>154</v>
      </c>
      <c r="C85" s="27" t="s">
        <v>193</v>
      </c>
      <c r="D85" s="27" t="s">
        <v>251</v>
      </c>
      <c r="E85" s="27" t="s">
        <v>273</v>
      </c>
      <c r="F85" s="27" t="s">
        <v>330</v>
      </c>
      <c r="G85" s="28" t="s">
        <v>700</v>
      </c>
      <c r="H85" s="41" t="s">
        <v>787</v>
      </c>
      <c r="K85" t="s">
        <v>154</v>
      </c>
      <c r="L85" t="s">
        <v>193</v>
      </c>
      <c r="M85" t="s">
        <v>251</v>
      </c>
      <c r="N85" t="s">
        <v>273</v>
      </c>
      <c r="O85" t="s">
        <v>330</v>
      </c>
      <c r="P85" t="s">
        <v>700</v>
      </c>
      <c r="Q85" t="s">
        <v>787</v>
      </c>
    </row>
    <row r="86" spans="1:25" x14ac:dyDescent="0.25">
      <c r="A86" s="25" t="s">
        <v>793</v>
      </c>
      <c r="B86" s="44">
        <f>LARGE(AB$73:AB$78,1)</f>
        <v>1</v>
      </c>
      <c r="C86" s="44">
        <f t="shared" ref="C86:G86" si="79">LARGE(AC$73:AC$78,1)</f>
        <v>1</v>
      </c>
      <c r="D86" s="44">
        <f t="shared" si="79"/>
        <v>1</v>
      </c>
      <c r="E86" s="44">
        <f t="shared" si="79"/>
        <v>1</v>
      </c>
      <c r="F86" s="44">
        <f t="shared" si="79"/>
        <v>1</v>
      </c>
      <c r="G86" s="44">
        <f t="shared" si="79"/>
        <v>1</v>
      </c>
      <c r="H86" s="42"/>
      <c r="J86" t="s">
        <v>793</v>
      </c>
      <c r="K86" s="44">
        <v>1</v>
      </c>
      <c r="L86" s="44">
        <v>1</v>
      </c>
      <c r="M86" s="44">
        <v>1</v>
      </c>
      <c r="N86" s="44">
        <v>1</v>
      </c>
      <c r="O86" s="44">
        <v>1</v>
      </c>
      <c r="P86" s="44">
        <v>1</v>
      </c>
    </row>
    <row r="87" spans="1:25" x14ac:dyDescent="0.25">
      <c r="A87" s="25" t="s">
        <v>794</v>
      </c>
      <c r="B87" s="44">
        <f>LARGE(AB$73:AB$78,2)</f>
        <v>0.73076923076923073</v>
      </c>
      <c r="C87" s="44">
        <f t="shared" ref="C87:G87" si="80">LARGE(AC$73:AC$78,2)</f>
        <v>0.52631578947368418</v>
      </c>
      <c r="D87" s="44">
        <f t="shared" si="80"/>
        <v>0.52173913043478259</v>
      </c>
      <c r="E87" s="44">
        <f t="shared" si="80"/>
        <v>0.30952380952380953</v>
      </c>
      <c r="F87" s="44">
        <f t="shared" si="80"/>
        <v>0.46153846153846156</v>
      </c>
      <c r="G87" s="44">
        <f t="shared" si="80"/>
        <v>0.43859649122807015</v>
      </c>
      <c r="H87" s="42"/>
      <c r="J87" t="s">
        <v>794</v>
      </c>
      <c r="K87" s="44">
        <v>0.73076923076923073</v>
      </c>
      <c r="L87" s="44">
        <v>0.52631578947368418</v>
      </c>
      <c r="M87" s="44">
        <v>0.52173913043478259</v>
      </c>
      <c r="N87" s="44">
        <v>0.30952380952380953</v>
      </c>
      <c r="O87" s="44">
        <v>0.46153846153846156</v>
      </c>
      <c r="P87" s="44">
        <v>0.43859649122807015</v>
      </c>
    </row>
    <row r="88" spans="1:25" x14ac:dyDescent="0.25">
      <c r="A88" s="25" t="s">
        <v>795</v>
      </c>
      <c r="B88" s="44">
        <f>LARGE(AB$73:AB$78,3)</f>
        <v>0.69230769230769229</v>
      </c>
      <c r="C88" s="44">
        <f t="shared" ref="C88:G88" si="81">LARGE(AC$73:AC$78,3)</f>
        <v>0.31578947368421051</v>
      </c>
      <c r="D88" s="44">
        <f t="shared" si="81"/>
        <v>0.2608695652173913</v>
      </c>
      <c r="E88" s="44">
        <f t="shared" si="81"/>
        <v>0.26190476190476192</v>
      </c>
      <c r="F88" s="44">
        <f t="shared" si="81"/>
        <v>0.38461538461538464</v>
      </c>
      <c r="G88" s="44">
        <f t="shared" si="81"/>
        <v>0.42105263157894735</v>
      </c>
      <c r="H88" s="42"/>
      <c r="J88" t="s">
        <v>795</v>
      </c>
      <c r="K88" s="44">
        <v>0.69230769230769229</v>
      </c>
      <c r="L88" s="44">
        <v>0.31578947368421051</v>
      </c>
      <c r="M88" s="44">
        <v>0.2608695652173913</v>
      </c>
      <c r="N88" s="44">
        <v>0.26190476190476192</v>
      </c>
      <c r="O88" s="44">
        <v>0.38461538461538464</v>
      </c>
      <c r="P88" s="44">
        <v>0.42105263157894735</v>
      </c>
    </row>
    <row r="89" spans="1:25" x14ac:dyDescent="0.25">
      <c r="A89" s="25" t="s">
        <v>796</v>
      </c>
      <c r="B89" s="44">
        <f>LARGE(AB$73:AB$78,4)</f>
        <v>0.38461538461538464</v>
      </c>
      <c r="C89" s="44">
        <f t="shared" ref="C89:G89" si="82">LARGE(AC$73:AC$78,4)</f>
        <v>0.26315789473684209</v>
      </c>
      <c r="D89" s="44">
        <f t="shared" si="82"/>
        <v>0.17391304347826086</v>
      </c>
      <c r="E89" s="44">
        <f t="shared" si="82"/>
        <v>0.21428571428571427</v>
      </c>
      <c r="F89" s="44">
        <f t="shared" si="82"/>
        <v>0.30769230769230771</v>
      </c>
      <c r="G89" s="44">
        <f t="shared" si="82"/>
        <v>0.38596491228070173</v>
      </c>
      <c r="H89" s="42"/>
      <c r="J89" t="s">
        <v>796</v>
      </c>
      <c r="K89" s="44">
        <v>0.38461538461538464</v>
      </c>
      <c r="L89" s="44">
        <v>0.26315789473684209</v>
      </c>
      <c r="M89" s="44">
        <v>0.17391304347826086</v>
      </c>
      <c r="N89" s="44">
        <v>0.21428571428571427</v>
      </c>
      <c r="O89" s="44">
        <v>0.30769230769230771</v>
      </c>
      <c r="P89" s="44">
        <v>0.38596491228070173</v>
      </c>
    </row>
    <row r="92" spans="1:25" x14ac:dyDescent="0.25">
      <c r="A92" s="170" t="s">
        <v>792</v>
      </c>
      <c r="B92" s="170"/>
      <c r="C92" s="170"/>
      <c r="D92" s="170"/>
      <c r="E92" s="170"/>
      <c r="F92" s="170"/>
      <c r="G92" s="170"/>
      <c r="H92" s="170"/>
      <c r="J92" t="s">
        <v>792</v>
      </c>
    </row>
    <row r="93" spans="1:25" ht="35.25" customHeight="1" x14ac:dyDescent="0.25">
      <c r="A93" s="25"/>
      <c r="B93" s="26" t="s">
        <v>154</v>
      </c>
      <c r="C93" s="27" t="s">
        <v>193</v>
      </c>
      <c r="D93" s="27" t="s">
        <v>251</v>
      </c>
      <c r="E93" s="27" t="s">
        <v>273</v>
      </c>
      <c r="F93" s="27" t="s">
        <v>330</v>
      </c>
      <c r="G93" s="27" t="s">
        <v>700</v>
      </c>
      <c r="H93" s="41" t="s">
        <v>787</v>
      </c>
      <c r="K93" t="s">
        <v>154</v>
      </c>
      <c r="L93" t="s">
        <v>193</v>
      </c>
      <c r="M93" t="s">
        <v>251</v>
      </c>
      <c r="N93" t="s">
        <v>273</v>
      </c>
      <c r="O93" t="s">
        <v>330</v>
      </c>
      <c r="P93" t="s">
        <v>700</v>
      </c>
      <c r="Q93" t="s">
        <v>787</v>
      </c>
    </row>
    <row r="94" spans="1:25" ht="45" x14ac:dyDescent="0.25">
      <c r="A94" s="25" t="s">
        <v>793</v>
      </c>
      <c r="B94" s="4" t="str">
        <f>INDEX($AI$73:$AI$78,MATCH(LARGE(AB$73:AB$78,1),AB$73:AB$78,0))</f>
        <v>Natural Common</v>
      </c>
      <c r="C94" s="4" t="str">
        <f t="shared" ref="C94:G94" si="83">INDEX($AI$73:$AI$78,MATCH(LARGE(AC$73:AC$78,1),AC$73:AC$78,0))</f>
        <v>Natural Common</v>
      </c>
      <c r="D94" s="4" t="str">
        <f t="shared" si="83"/>
        <v>Natural Common</v>
      </c>
      <c r="E94" s="4" t="str">
        <f t="shared" si="83"/>
        <v>Natural Common</v>
      </c>
      <c r="F94" s="4" t="str">
        <f t="shared" si="83"/>
        <v>Infrastructure</v>
      </c>
      <c r="G94" s="4" t="str">
        <f t="shared" si="83"/>
        <v>Natural Common</v>
      </c>
      <c r="H94" s="42"/>
      <c r="J94" t="s">
        <v>793</v>
      </c>
      <c r="K94" s="4" t="str">
        <f>CONCATENATE("(",ROUND(K86*100,0),"%) ",ConcatenateIfs($A$73:$A$78,AB$73:AB$78,"=",K86,", "))</f>
        <v>(100%) Natural Common</v>
      </c>
      <c r="L94" s="4" t="str">
        <f t="shared" ref="L94:P94" si="84">CONCATENATE("(",ROUND(L86*100,0),"%) ",ConcatenateIfs($A$73:$A$78,AC$73:AC$78,"=",L86,", "))</f>
        <v>(100%) Natural Common</v>
      </c>
      <c r="M94" s="4" t="str">
        <f t="shared" si="84"/>
        <v>(100%) Natural Common</v>
      </c>
      <c r="N94" s="4" t="str">
        <f t="shared" si="84"/>
        <v>(100%) Natural Common</v>
      </c>
      <c r="O94" s="4" t="str">
        <f t="shared" si="84"/>
        <v>(100%) Infrastructure</v>
      </c>
      <c r="P94" s="4" t="str">
        <f t="shared" si="84"/>
        <v>(100%) Natural Common</v>
      </c>
      <c r="Q94" s="4"/>
      <c r="R94" s="4"/>
    </row>
    <row r="95" spans="1:25" ht="45" x14ac:dyDescent="0.25">
      <c r="A95" s="25" t="s">
        <v>794</v>
      </c>
      <c r="B95" s="4" t="str">
        <f>INDEX($AI$73:$AI$78,MATCH(LARGE(AB$73:AB$78,2),AB$73:AB$78,0))</f>
        <v>Infrastructure</v>
      </c>
      <c r="C95" s="4" t="str">
        <f t="shared" ref="C95:G95" si="85">INDEX($AI$73:$AI$78,MATCH(LARGE(AC$73:AC$78,2),AC$73:AC$78,0))</f>
        <v xml:space="preserve">Environmental </v>
      </c>
      <c r="D95" s="4" t="str">
        <f t="shared" si="85"/>
        <v>Social</v>
      </c>
      <c r="E95" s="4" t="str">
        <f t="shared" si="85"/>
        <v xml:space="preserve">Environmental </v>
      </c>
      <c r="F95" s="4" t="str">
        <f t="shared" si="85"/>
        <v>Social</v>
      </c>
      <c r="G95" s="4" t="str">
        <f t="shared" si="85"/>
        <v xml:space="preserve">Environmental </v>
      </c>
      <c r="H95" s="42"/>
      <c r="J95" t="s">
        <v>794</v>
      </c>
      <c r="K95" s="4" t="str">
        <f t="shared" ref="K95:K97" si="86">CONCATENATE("(",ROUND(K87*100,0),"%) ",ConcatenateIfs($A$73:$A$78,AB$73:AB$78,"=",K87,", "))</f>
        <v>(73%) Infrastructure</v>
      </c>
      <c r="L95" s="4" t="str">
        <f t="shared" ref="L95:L97" si="87">CONCATENATE("(",ROUND(L87*100,0),"%) ",ConcatenateIfs($A$73:$A$78,AC$73:AC$78,"=",L87,", "))</f>
        <v xml:space="preserve">(53%) Environmental </v>
      </c>
      <c r="M95" s="4" t="str">
        <f t="shared" ref="M95:M97" si="88">CONCATENATE("(",ROUND(M87*100,0),"%) ",ConcatenateIfs($A$73:$A$78,AD$73:AD$78,"=",M87,", "))</f>
        <v>(52%) Social</v>
      </c>
      <c r="N95" s="4" t="str">
        <f t="shared" ref="N95:N97" si="89">CONCATENATE("(",ROUND(N87*100,0),"%) ",ConcatenateIfs($A$73:$A$78,AE$73:AE$78,"=",N87,", "))</f>
        <v xml:space="preserve">(31%) Environmental </v>
      </c>
      <c r="O95" s="4" t="str">
        <f t="shared" ref="O95:O97" si="90">CONCATENATE("(",ROUND(O87*100,0),"%) ",ConcatenateIfs($A$73:$A$78,AF$73:AF$78,"=",O87,", "))</f>
        <v>(46%) Social</v>
      </c>
      <c r="P95" s="4" t="str">
        <f t="shared" ref="P95:P97" si="91">CONCATENATE("(",ROUND(P87*100,0),"%) ",ConcatenateIfs($A$73:$A$78,AG$73:AG$78,"=",P87,", "))</f>
        <v xml:space="preserve">(44%) Environmental </v>
      </c>
      <c r="Q95" s="4"/>
      <c r="R95" s="4"/>
    </row>
    <row r="96" spans="1:25" ht="51.75" customHeight="1" x14ac:dyDescent="0.25">
      <c r="A96" s="25" t="s">
        <v>795</v>
      </c>
      <c r="B96" s="4" t="str">
        <f>INDEX($AI$73:$AI$78,MATCH(LARGE(AB$73:AB$78,3),AB$73:AB$78,0))</f>
        <v xml:space="preserve">Environmental </v>
      </c>
      <c r="C96" s="4" t="str">
        <f t="shared" ref="C96:G96" si="92">INDEX($AI$73:$AI$78,MATCH(LARGE(AC$73:AC$78,3),AC$73:AC$78,0))</f>
        <v>Natural</v>
      </c>
      <c r="D96" s="4" t="str">
        <f t="shared" si="92"/>
        <v>Infrastructure</v>
      </c>
      <c r="E96" s="4" t="str">
        <f t="shared" si="92"/>
        <v>Social</v>
      </c>
      <c r="F96" s="4" t="s">
        <v>803</v>
      </c>
      <c r="G96" s="4" t="str">
        <f t="shared" si="92"/>
        <v>Infrastructure</v>
      </c>
      <c r="H96" s="42"/>
      <c r="J96" t="s">
        <v>795</v>
      </c>
      <c r="K96" s="4" t="str">
        <f t="shared" si="86"/>
        <v xml:space="preserve">(69%) Environmental </v>
      </c>
      <c r="L96" s="4" t="str">
        <f t="shared" si="87"/>
        <v>(32%) Natural</v>
      </c>
      <c r="M96" s="4" t="str">
        <f t="shared" si="88"/>
        <v>(26%) Infrastructure</v>
      </c>
      <c r="N96" s="4" t="str">
        <f t="shared" si="89"/>
        <v>(26%) Social</v>
      </c>
      <c r="O96" s="4" t="str">
        <f t="shared" si="90"/>
        <v xml:space="preserve">(38%) Environmental </v>
      </c>
      <c r="P96" s="4" t="str">
        <f t="shared" si="91"/>
        <v>(42%) Infrastructure</v>
      </c>
      <c r="Q96" s="4"/>
      <c r="R96" s="4"/>
    </row>
    <row r="97" spans="1:48" ht="45" x14ac:dyDescent="0.25">
      <c r="A97" s="25" t="s">
        <v>796</v>
      </c>
      <c r="B97" s="4" t="str">
        <f>INDEX($AI$73:$AI$78,MATCH(LARGE(AB$73:AB$78,4),AB$73:AB$78,0))</f>
        <v>Social</v>
      </c>
      <c r="C97" s="4" t="str">
        <f t="shared" ref="C97:G97" si="93">INDEX($AI$73:$AI$78,MATCH(LARGE(AC$73:AC$78,4),AC$73:AC$78,0))</f>
        <v>Infrastructure</v>
      </c>
      <c r="D97" s="4" t="str">
        <f t="shared" si="93"/>
        <v xml:space="preserve">Environmental </v>
      </c>
      <c r="E97" s="4" t="str">
        <f t="shared" si="93"/>
        <v>Legal</v>
      </c>
      <c r="F97" s="4" t="str">
        <f t="shared" si="93"/>
        <v>Natural Common</v>
      </c>
      <c r="G97" s="4" t="str">
        <f t="shared" si="93"/>
        <v>Social</v>
      </c>
      <c r="H97" s="42"/>
      <c r="J97" t="s">
        <v>796</v>
      </c>
      <c r="K97" s="4" t="str">
        <f t="shared" si="86"/>
        <v>(38%) Social</v>
      </c>
      <c r="L97" s="4" t="str">
        <f t="shared" si="87"/>
        <v>(26%) Infrastructure, Social</v>
      </c>
      <c r="M97" s="4" t="str">
        <f t="shared" si="88"/>
        <v xml:space="preserve">(17%) Environmental </v>
      </c>
      <c r="N97" s="4" t="str">
        <f t="shared" si="89"/>
        <v>(21%) Legal</v>
      </c>
      <c r="O97" s="4" t="str">
        <f t="shared" si="90"/>
        <v>(31%) Natural Common</v>
      </c>
      <c r="P97" s="4" t="str">
        <f t="shared" si="91"/>
        <v>(39%) Social</v>
      </c>
      <c r="Q97" s="4"/>
      <c r="R97" s="4"/>
      <c r="AC97">
        <f>MATCH($A111,$A$5:$A$42,0)</f>
        <v>21</v>
      </c>
    </row>
    <row r="98" spans="1:48" ht="15.75" thickBot="1" x14ac:dyDescent="0.3"/>
    <row r="99" spans="1:48" ht="15.75" thickTop="1" x14ac:dyDescent="0.25">
      <c r="B99" s="167" t="s">
        <v>782</v>
      </c>
      <c r="C99" s="168"/>
      <c r="D99" s="168"/>
      <c r="E99" s="168"/>
      <c r="F99" s="168"/>
      <c r="G99" s="169"/>
      <c r="H99" s="167" t="s">
        <v>783</v>
      </c>
      <c r="I99" s="168"/>
      <c r="J99" s="168"/>
      <c r="K99" s="168"/>
      <c r="L99" s="168"/>
      <c r="M99" s="169"/>
      <c r="N99" s="167" t="s">
        <v>784</v>
      </c>
      <c r="O99" s="168"/>
      <c r="P99" s="168"/>
      <c r="Q99" s="168"/>
      <c r="R99" s="168"/>
      <c r="S99" s="169"/>
      <c r="T99" s="167" t="s">
        <v>806</v>
      </c>
      <c r="U99" s="168"/>
      <c r="V99" s="168"/>
      <c r="W99" s="168"/>
      <c r="X99" s="168"/>
      <c r="Y99" s="169"/>
      <c r="AB99" s="167" t="s">
        <v>807</v>
      </c>
      <c r="AC99" s="168"/>
      <c r="AD99" s="168"/>
      <c r="AE99" s="168"/>
      <c r="AF99" s="168"/>
      <c r="AG99" s="169"/>
      <c r="AI99" s="167" t="s">
        <v>808</v>
      </c>
      <c r="AJ99" s="168"/>
      <c r="AK99" s="168"/>
      <c r="AL99" s="168"/>
      <c r="AM99" s="168"/>
      <c r="AN99" s="169"/>
      <c r="AO99" s="115"/>
      <c r="AP99" s="175" t="s">
        <v>809</v>
      </c>
      <c r="AQ99" s="173" t="s">
        <v>810</v>
      </c>
      <c r="AR99" s="173"/>
      <c r="AS99" s="173"/>
      <c r="AT99" s="173"/>
      <c r="AU99" s="173"/>
      <c r="AV99" s="174"/>
    </row>
    <row r="100" spans="1:48" ht="30.75" thickBot="1" x14ac:dyDescent="0.3">
      <c r="B100" s="6" t="s">
        <v>154</v>
      </c>
      <c r="C100" s="5" t="s">
        <v>193</v>
      </c>
      <c r="D100" s="5" t="s">
        <v>251</v>
      </c>
      <c r="E100" s="5" t="s">
        <v>273</v>
      </c>
      <c r="F100" s="5" t="s">
        <v>330</v>
      </c>
      <c r="G100" s="7" t="s">
        <v>700</v>
      </c>
      <c r="H100" s="6" t="s">
        <v>154</v>
      </c>
      <c r="I100" s="5" t="s">
        <v>193</v>
      </c>
      <c r="J100" s="5" t="s">
        <v>251</v>
      </c>
      <c r="K100" s="5" t="s">
        <v>273</v>
      </c>
      <c r="L100" s="5" t="s">
        <v>330</v>
      </c>
      <c r="M100" s="7" t="s">
        <v>700</v>
      </c>
      <c r="N100" s="6" t="s">
        <v>154</v>
      </c>
      <c r="O100" s="5" t="s">
        <v>193</v>
      </c>
      <c r="P100" s="5" t="s">
        <v>251</v>
      </c>
      <c r="Q100" s="5" t="s">
        <v>273</v>
      </c>
      <c r="R100" s="5" t="s">
        <v>330</v>
      </c>
      <c r="S100" s="7" t="s">
        <v>700</v>
      </c>
      <c r="T100" s="6" t="s">
        <v>154</v>
      </c>
      <c r="U100" s="5" t="s">
        <v>193</v>
      </c>
      <c r="V100" s="5" t="s">
        <v>251</v>
      </c>
      <c r="W100" s="5" t="s">
        <v>273</v>
      </c>
      <c r="X100" s="5" t="s">
        <v>330</v>
      </c>
      <c r="Y100" s="7" t="s">
        <v>700</v>
      </c>
      <c r="AB100" s="6" t="s">
        <v>154</v>
      </c>
      <c r="AC100" s="5" t="s">
        <v>193</v>
      </c>
      <c r="AD100" s="5" t="s">
        <v>251</v>
      </c>
      <c r="AE100" s="5" t="s">
        <v>273</v>
      </c>
      <c r="AF100" s="5" t="s">
        <v>330</v>
      </c>
      <c r="AG100" s="7" t="s">
        <v>700</v>
      </c>
      <c r="AI100" s="77" t="s">
        <v>154</v>
      </c>
      <c r="AJ100" s="78" t="s">
        <v>193</v>
      </c>
      <c r="AK100" s="78" t="s">
        <v>251</v>
      </c>
      <c r="AL100" s="78" t="s">
        <v>273</v>
      </c>
      <c r="AM100" s="78" t="s">
        <v>330</v>
      </c>
      <c r="AN100" s="79" t="s">
        <v>700</v>
      </c>
      <c r="AO100" s="31"/>
      <c r="AP100" s="176"/>
      <c r="AQ100" s="5" t="s">
        <v>154</v>
      </c>
      <c r="AR100" s="5" t="s">
        <v>193</v>
      </c>
      <c r="AS100" s="5" t="s">
        <v>251</v>
      </c>
      <c r="AT100" s="5" t="s">
        <v>273</v>
      </c>
      <c r="AU100" s="5" t="s">
        <v>330</v>
      </c>
      <c r="AV100" s="7" t="s">
        <v>811</v>
      </c>
    </row>
    <row r="101" spans="1:48" ht="16.5" thickTop="1" thickBot="1" x14ac:dyDescent="0.3">
      <c r="B101" s="70"/>
      <c r="C101" s="3"/>
      <c r="D101" s="3"/>
      <c r="E101" s="3"/>
      <c r="F101" s="3"/>
      <c r="G101" s="71"/>
      <c r="H101" s="70"/>
      <c r="I101" s="3"/>
      <c r="J101" s="3"/>
      <c r="K101" s="3"/>
      <c r="L101" s="3"/>
      <c r="M101" s="71"/>
      <c r="N101" s="70"/>
      <c r="O101" s="3"/>
      <c r="P101" s="3"/>
      <c r="Q101" s="3"/>
      <c r="R101" s="3"/>
      <c r="S101" s="71"/>
      <c r="T101" s="70"/>
      <c r="U101" s="3"/>
      <c r="V101" s="3"/>
      <c r="W101" s="3"/>
      <c r="X101" s="3"/>
      <c r="Y101" s="71"/>
      <c r="AB101" s="70"/>
      <c r="AC101" s="3"/>
      <c r="AD101" s="3"/>
      <c r="AE101" s="3"/>
      <c r="AF101" s="3"/>
      <c r="AG101" s="71"/>
      <c r="AI101" s="108"/>
      <c r="AJ101" s="109"/>
      <c r="AK101" s="109"/>
      <c r="AL101" s="109"/>
      <c r="AM101" s="109"/>
      <c r="AN101" s="110"/>
      <c r="AO101" s="3"/>
      <c r="AP101" s="116"/>
      <c r="AQ101" s="117"/>
      <c r="AR101" s="117"/>
      <c r="AS101" s="117"/>
      <c r="AT101" s="117"/>
      <c r="AU101" s="117"/>
      <c r="AV101" s="118"/>
    </row>
    <row r="102" spans="1:48" ht="15.75" thickTop="1" x14ac:dyDescent="0.25">
      <c r="A102" s="111" t="s">
        <v>798</v>
      </c>
      <c r="B102" s="96">
        <f t="shared" ref="B102:Y102" si="94">INDEX(B$73:B$78,MATCH($A102,$A$73:$A$78,0))</f>
        <v>2</v>
      </c>
      <c r="C102" s="97">
        <f t="shared" si="94"/>
        <v>2</v>
      </c>
      <c r="D102" s="97">
        <f t="shared" si="94"/>
        <v>0</v>
      </c>
      <c r="E102" s="97">
        <f t="shared" si="94"/>
        <v>4</v>
      </c>
      <c r="F102" s="97">
        <f t="shared" si="94"/>
        <v>1</v>
      </c>
      <c r="G102" s="98">
        <f t="shared" si="94"/>
        <v>9</v>
      </c>
      <c r="H102" s="96">
        <f t="shared" si="94"/>
        <v>5</v>
      </c>
      <c r="I102" s="97">
        <f t="shared" si="94"/>
        <v>2</v>
      </c>
      <c r="J102" s="97">
        <f t="shared" si="94"/>
        <v>1</v>
      </c>
      <c r="K102" s="97">
        <f t="shared" si="94"/>
        <v>0</v>
      </c>
      <c r="L102" s="97">
        <f t="shared" si="94"/>
        <v>1</v>
      </c>
      <c r="M102" s="98">
        <f t="shared" si="94"/>
        <v>9</v>
      </c>
      <c r="N102" s="96">
        <f t="shared" si="94"/>
        <v>2</v>
      </c>
      <c r="O102" s="97">
        <f t="shared" si="94"/>
        <v>0</v>
      </c>
      <c r="P102" s="97">
        <f t="shared" si="94"/>
        <v>2</v>
      </c>
      <c r="Q102" s="97">
        <f t="shared" si="94"/>
        <v>1</v>
      </c>
      <c r="R102" s="97">
        <f t="shared" si="94"/>
        <v>0</v>
      </c>
      <c r="S102" s="98">
        <f t="shared" si="94"/>
        <v>5</v>
      </c>
      <c r="T102" s="96">
        <f t="shared" si="94"/>
        <v>18</v>
      </c>
      <c r="U102" s="97">
        <f t="shared" si="94"/>
        <v>10</v>
      </c>
      <c r="V102" s="97">
        <f t="shared" si="94"/>
        <v>4</v>
      </c>
      <c r="W102" s="97">
        <f t="shared" si="94"/>
        <v>13</v>
      </c>
      <c r="X102" s="97">
        <f t="shared" si="94"/>
        <v>5</v>
      </c>
      <c r="Y102" s="98">
        <f t="shared" si="94"/>
        <v>50</v>
      </c>
      <c r="AB102" s="99">
        <f t="shared" ref="AB102:AG102" si="95">INDEX(AB$73:AB$78,MATCH($A102,$A$73:$A$78,0))</f>
        <v>0.69230769230769229</v>
      </c>
      <c r="AC102" s="99">
        <f t="shared" si="95"/>
        <v>0.52631578947368418</v>
      </c>
      <c r="AD102" s="99">
        <f t="shared" si="95"/>
        <v>0.17391304347826086</v>
      </c>
      <c r="AE102" s="99">
        <f t="shared" si="95"/>
        <v>0.30952380952380953</v>
      </c>
      <c r="AF102" s="99">
        <f t="shared" si="95"/>
        <v>0.38461538461538464</v>
      </c>
      <c r="AG102" s="99">
        <f t="shared" si="95"/>
        <v>0.43859649122807015</v>
      </c>
      <c r="AI102" s="99" t="str">
        <f t="shared" ref="AI102:AI145" si="96">CONCATENATE(T102," (",TEXT(AB102,"0%"),")")</f>
        <v>18 (69%)</v>
      </c>
      <c r="AJ102" s="101" t="str">
        <f t="shared" ref="AJ102:AJ145" si="97">CONCATENATE(U102," (",TEXT(AC102,"0%"),")")</f>
        <v>10 (53%)</v>
      </c>
      <c r="AK102" s="101" t="str">
        <f t="shared" ref="AK102:AK145" si="98">CONCATENATE(V102," (",TEXT(AD102,"0%"),")")</f>
        <v>4 (17%)</v>
      </c>
      <c r="AL102" s="101" t="str">
        <f t="shared" ref="AL102:AL145" si="99">CONCATENATE(W102," (",TEXT(AE102,"0%"),")")</f>
        <v>13 (31%)</v>
      </c>
      <c r="AM102" s="101" t="str">
        <f t="shared" ref="AM102:AM145" si="100">CONCATENATE(X102," (",TEXT(AF102,"0%"),")")</f>
        <v>5 (38%)</v>
      </c>
      <c r="AN102" s="102" t="str">
        <f t="shared" ref="AN102:AN145" si="101">CONCATENATE(Y102," (",TEXT(AG102,"0%"),")")</f>
        <v>50 (44%)</v>
      </c>
      <c r="AO102" s="102"/>
      <c r="AP102" s="119" t="s">
        <v>798</v>
      </c>
      <c r="AQ102" s="120" t="str">
        <f>CONCATENATE("[",B102,"T1, ",H102,"T2, ",N102,"T3] ",AI102)</f>
        <v>[2T1, 5T2, 2T3] 18 (69%)</v>
      </c>
      <c r="AR102" s="120" t="str">
        <f t="shared" ref="AR102:AV102" si="102">CONCATENATE("[",C102,"T1, ",I102,"T2, ",O102,"T3] ",AJ102)</f>
        <v>[2T1, 2T2, 0T3] 10 (53%)</v>
      </c>
      <c r="AS102" s="120" t="str">
        <f t="shared" si="102"/>
        <v>[0T1, 1T2, 2T3] 4 (17%)</v>
      </c>
      <c r="AT102" s="120" t="str">
        <f t="shared" si="102"/>
        <v>[4T1, 0T2, 1T3] 13 (31%)</v>
      </c>
      <c r="AU102" s="120" t="str">
        <f t="shared" si="102"/>
        <v>[1T1, 1T2, 0T3] 5 (38%)</v>
      </c>
      <c r="AV102" s="121" t="str">
        <f t="shared" si="102"/>
        <v>[9T1, 9T2, 5T3] 50 (44%)</v>
      </c>
    </row>
    <row r="103" spans="1:48" x14ac:dyDescent="0.25">
      <c r="A103" s="112" t="s">
        <v>287</v>
      </c>
      <c r="B103" s="70">
        <f>INDEX(B$5:B$42,MATCH($A103,$A$5:$A$42,0))</f>
        <v>0</v>
      </c>
      <c r="C103" s="3">
        <f t="shared" ref="B103:K109" si="103">INDEX(C$5:C$42,MATCH($A103,$A$5:$A$42,0))</f>
        <v>1</v>
      </c>
      <c r="D103" s="3">
        <f t="shared" si="103"/>
        <v>0</v>
      </c>
      <c r="E103" s="3">
        <f t="shared" si="103"/>
        <v>0</v>
      </c>
      <c r="F103" s="3">
        <f t="shared" si="103"/>
        <v>0</v>
      </c>
      <c r="G103" s="71">
        <f t="shared" si="103"/>
        <v>1</v>
      </c>
      <c r="H103" s="70">
        <f t="shared" si="103"/>
        <v>0</v>
      </c>
      <c r="I103" s="3">
        <f t="shared" si="103"/>
        <v>0</v>
      </c>
      <c r="J103" s="3">
        <f t="shared" si="103"/>
        <v>0</v>
      </c>
      <c r="K103" s="3">
        <f t="shared" si="103"/>
        <v>0</v>
      </c>
      <c r="L103" s="3">
        <f t="shared" ref="L103:Y109" si="104">INDEX(L$5:L$42,MATCH($A103,$A$5:$A$42,0))</f>
        <v>0</v>
      </c>
      <c r="M103" s="71">
        <f t="shared" si="104"/>
        <v>0</v>
      </c>
      <c r="N103" s="70">
        <f t="shared" si="104"/>
        <v>0</v>
      </c>
      <c r="O103" s="3">
        <f t="shared" si="104"/>
        <v>0</v>
      </c>
      <c r="P103" s="3">
        <f t="shared" si="104"/>
        <v>0</v>
      </c>
      <c r="Q103" s="3">
        <f t="shared" si="104"/>
        <v>0</v>
      </c>
      <c r="R103" s="3">
        <f t="shared" si="104"/>
        <v>0</v>
      </c>
      <c r="S103" s="71">
        <f t="shared" si="104"/>
        <v>0</v>
      </c>
      <c r="T103" s="70">
        <f t="shared" si="104"/>
        <v>0</v>
      </c>
      <c r="U103" s="3">
        <f t="shared" si="104"/>
        <v>3</v>
      </c>
      <c r="V103" s="3">
        <f t="shared" si="104"/>
        <v>0</v>
      </c>
      <c r="W103" s="3">
        <f t="shared" si="104"/>
        <v>0</v>
      </c>
      <c r="X103" s="3">
        <f t="shared" si="104"/>
        <v>0</v>
      </c>
      <c r="Y103" s="71">
        <f t="shared" si="104"/>
        <v>3</v>
      </c>
      <c r="AB103" s="100">
        <f t="shared" ref="AB103:AG109" si="105">INDEX(AB$5:AB$42,MATCH($A103,$A$5:$A$42,0))</f>
        <v>0</v>
      </c>
      <c r="AC103" s="103">
        <f t="shared" si="105"/>
        <v>0.42857142857142855</v>
      </c>
      <c r="AD103" s="103">
        <f t="shared" si="105"/>
        <v>0</v>
      </c>
      <c r="AE103" s="103">
        <f t="shared" si="105"/>
        <v>0</v>
      </c>
      <c r="AF103" s="103">
        <f t="shared" si="105"/>
        <v>0</v>
      </c>
      <c r="AG103" s="104">
        <f t="shared" si="105"/>
        <v>6.25E-2</v>
      </c>
      <c r="AI103" s="100" t="str">
        <f t="shared" si="96"/>
        <v>0 (0%)</v>
      </c>
      <c r="AJ103" s="103" t="str">
        <f t="shared" si="97"/>
        <v>3 (43%)</v>
      </c>
      <c r="AK103" s="103" t="str">
        <f t="shared" si="98"/>
        <v>0 (0%)</v>
      </c>
      <c r="AL103" s="103" t="str">
        <f t="shared" si="99"/>
        <v>0 (0%)</v>
      </c>
      <c r="AM103" s="103" t="str">
        <f t="shared" si="100"/>
        <v>0 (0%)</v>
      </c>
      <c r="AN103" s="104" t="str">
        <f t="shared" si="101"/>
        <v>3 (6%)</v>
      </c>
      <c r="AO103" s="104"/>
      <c r="AP103" s="122" t="s">
        <v>287</v>
      </c>
      <c r="AQ103" s="123" t="str">
        <f t="shared" ref="AQ103:AQ145" si="106">CONCATENATE("[",B103,"T1, ",H103,"T2, ",N103,"T3] ",AI103)</f>
        <v>[0T1, 0T2, 0T3] 0 (0%)</v>
      </c>
      <c r="AR103" s="123" t="str">
        <f t="shared" ref="AR103:AR145" si="107">CONCATENATE("[",C103,"T1, ",I103,"T2, ",O103,"T3] ",AJ103)</f>
        <v>[1T1, 0T2, 0T3] 3 (43%)</v>
      </c>
      <c r="AS103" s="123" t="str">
        <f t="shared" ref="AS103:AS145" si="108">CONCATENATE("[",D103,"T1, ",J103,"T2, ",P103,"T3] ",AK103)</f>
        <v>[0T1, 0T2, 0T3] 0 (0%)</v>
      </c>
      <c r="AT103" s="123" t="str">
        <f t="shared" ref="AT103:AT145" si="109">CONCATENATE("[",E103,"T1, ",K103,"T2, ",Q103,"T3] ",AL103)</f>
        <v>[0T1, 0T2, 0T3] 0 (0%)</v>
      </c>
      <c r="AU103" s="123" t="str">
        <f t="shared" ref="AU103:AU145" si="110">CONCATENATE("[",F103,"T1, ",L103,"T2, ",R103,"T3] ",AM103)</f>
        <v>[0T1, 0T2, 0T3] 0 (0%)</v>
      </c>
      <c r="AV103" s="124" t="str">
        <f t="shared" ref="AV103:AV145" si="111">CONCATENATE("[",G103,"T1, ",M103,"T2, ",S103,"T3] ",AN103)</f>
        <v>[1T1, 0T2, 0T3] 3 (6%)</v>
      </c>
    </row>
    <row r="104" spans="1:48" x14ac:dyDescent="0.25">
      <c r="A104" s="112" t="s">
        <v>233</v>
      </c>
      <c r="B104" s="70">
        <f t="shared" si="103"/>
        <v>0</v>
      </c>
      <c r="C104" s="3">
        <f t="shared" si="103"/>
        <v>0</v>
      </c>
      <c r="D104" s="3">
        <f t="shared" si="103"/>
        <v>0</v>
      </c>
      <c r="E104" s="3">
        <f t="shared" si="103"/>
        <v>0</v>
      </c>
      <c r="F104" s="3">
        <f t="shared" si="103"/>
        <v>0</v>
      </c>
      <c r="G104" s="71">
        <f t="shared" si="103"/>
        <v>0</v>
      </c>
      <c r="H104" s="70">
        <f t="shared" si="103"/>
        <v>1</v>
      </c>
      <c r="I104" s="3">
        <f t="shared" si="103"/>
        <v>0</v>
      </c>
      <c r="J104" s="3">
        <f t="shared" si="103"/>
        <v>0</v>
      </c>
      <c r="K104" s="3">
        <f t="shared" si="103"/>
        <v>0</v>
      </c>
      <c r="L104" s="3">
        <f t="shared" si="104"/>
        <v>0</v>
      </c>
      <c r="M104" s="71">
        <f t="shared" si="104"/>
        <v>1</v>
      </c>
      <c r="N104" s="70">
        <f t="shared" si="104"/>
        <v>0</v>
      </c>
      <c r="O104" s="3">
        <f t="shared" si="104"/>
        <v>0</v>
      </c>
      <c r="P104" s="3">
        <f t="shared" si="104"/>
        <v>0</v>
      </c>
      <c r="Q104" s="3">
        <f t="shared" si="104"/>
        <v>0</v>
      </c>
      <c r="R104" s="3">
        <f t="shared" si="104"/>
        <v>0</v>
      </c>
      <c r="S104" s="71">
        <f t="shared" si="104"/>
        <v>0</v>
      </c>
      <c r="T104" s="70">
        <f t="shared" si="104"/>
        <v>2</v>
      </c>
      <c r="U104" s="3">
        <f t="shared" si="104"/>
        <v>0</v>
      </c>
      <c r="V104" s="3">
        <f t="shared" si="104"/>
        <v>0</v>
      </c>
      <c r="W104" s="3">
        <f t="shared" si="104"/>
        <v>0</v>
      </c>
      <c r="X104" s="3">
        <f t="shared" si="104"/>
        <v>0</v>
      </c>
      <c r="Y104" s="71">
        <f t="shared" si="104"/>
        <v>2</v>
      </c>
      <c r="AB104" s="100">
        <f t="shared" si="105"/>
        <v>0.11764705882352941</v>
      </c>
      <c r="AC104" s="103">
        <f t="shared" si="105"/>
        <v>0</v>
      </c>
      <c r="AD104" s="103">
        <f t="shared" si="105"/>
        <v>0</v>
      </c>
      <c r="AE104" s="103">
        <f t="shared" si="105"/>
        <v>0</v>
      </c>
      <c r="AF104" s="103">
        <f t="shared" si="105"/>
        <v>0</v>
      </c>
      <c r="AG104" s="104">
        <f t="shared" si="105"/>
        <v>4.1666666666666664E-2</v>
      </c>
      <c r="AI104" s="100" t="str">
        <f t="shared" si="96"/>
        <v>2 (12%)</v>
      </c>
      <c r="AJ104" s="103" t="str">
        <f t="shared" si="97"/>
        <v>0 (0%)</v>
      </c>
      <c r="AK104" s="103" t="str">
        <f t="shared" si="98"/>
        <v>0 (0%)</v>
      </c>
      <c r="AL104" s="103" t="str">
        <f t="shared" si="99"/>
        <v>0 (0%)</v>
      </c>
      <c r="AM104" s="103" t="str">
        <f t="shared" si="100"/>
        <v>0 (0%)</v>
      </c>
      <c r="AN104" s="104" t="str">
        <f t="shared" si="101"/>
        <v>2 (4%)</v>
      </c>
      <c r="AO104" s="104"/>
      <c r="AP104" s="122" t="s">
        <v>233</v>
      </c>
      <c r="AQ104" s="123" t="str">
        <f t="shared" si="106"/>
        <v>[0T1, 1T2, 0T3] 2 (12%)</v>
      </c>
      <c r="AR104" s="123" t="str">
        <f t="shared" si="107"/>
        <v>[0T1, 0T2, 0T3] 0 (0%)</v>
      </c>
      <c r="AS104" s="123" t="str">
        <f t="shared" si="108"/>
        <v>[0T1, 0T2, 0T3] 0 (0%)</v>
      </c>
      <c r="AT104" s="123" t="str">
        <f t="shared" si="109"/>
        <v>[0T1, 0T2, 0T3] 0 (0%)</v>
      </c>
      <c r="AU104" s="123" t="str">
        <f t="shared" si="110"/>
        <v>[0T1, 0T2, 0T3] 0 (0%)</v>
      </c>
      <c r="AV104" s="124" t="str">
        <f t="shared" si="111"/>
        <v>[0T1, 1T2, 0T3] 2 (4%)</v>
      </c>
    </row>
    <row r="105" spans="1:48" x14ac:dyDescent="0.25">
      <c r="A105" s="112" t="s">
        <v>263</v>
      </c>
      <c r="B105" s="70">
        <f t="shared" si="103"/>
        <v>1</v>
      </c>
      <c r="C105" s="3">
        <f t="shared" si="103"/>
        <v>0</v>
      </c>
      <c r="D105" s="3">
        <f t="shared" si="103"/>
        <v>0</v>
      </c>
      <c r="E105" s="3">
        <f t="shared" si="103"/>
        <v>1</v>
      </c>
      <c r="F105" s="3">
        <f t="shared" si="103"/>
        <v>1</v>
      </c>
      <c r="G105" s="71">
        <f t="shared" si="103"/>
        <v>3</v>
      </c>
      <c r="H105" s="70">
        <f t="shared" si="103"/>
        <v>2</v>
      </c>
      <c r="I105" s="3">
        <f t="shared" si="103"/>
        <v>0</v>
      </c>
      <c r="J105" s="3">
        <f t="shared" si="103"/>
        <v>0</v>
      </c>
      <c r="K105" s="3">
        <f t="shared" si="103"/>
        <v>0</v>
      </c>
      <c r="L105" s="3">
        <f t="shared" si="104"/>
        <v>0</v>
      </c>
      <c r="M105" s="71">
        <f t="shared" si="104"/>
        <v>2</v>
      </c>
      <c r="N105" s="70">
        <f t="shared" si="104"/>
        <v>0</v>
      </c>
      <c r="O105" s="3">
        <f t="shared" si="104"/>
        <v>0</v>
      </c>
      <c r="P105" s="3">
        <f t="shared" si="104"/>
        <v>2</v>
      </c>
      <c r="Q105" s="3">
        <f t="shared" si="104"/>
        <v>0</v>
      </c>
      <c r="R105" s="3">
        <f t="shared" si="104"/>
        <v>0</v>
      </c>
      <c r="S105" s="71">
        <f t="shared" si="104"/>
        <v>2</v>
      </c>
      <c r="T105" s="70">
        <f t="shared" si="104"/>
        <v>7</v>
      </c>
      <c r="U105" s="3">
        <f t="shared" si="104"/>
        <v>0</v>
      </c>
      <c r="V105" s="3">
        <f t="shared" si="104"/>
        <v>2</v>
      </c>
      <c r="W105" s="3">
        <f t="shared" si="104"/>
        <v>3</v>
      </c>
      <c r="X105" s="3">
        <f t="shared" si="104"/>
        <v>3</v>
      </c>
      <c r="Y105" s="71">
        <f t="shared" si="104"/>
        <v>15</v>
      </c>
      <c r="AB105" s="100">
        <f t="shared" si="105"/>
        <v>0.41176470588235292</v>
      </c>
      <c r="AC105" s="103">
        <f t="shared" si="105"/>
        <v>0</v>
      </c>
      <c r="AD105" s="103">
        <f t="shared" si="105"/>
        <v>0.22222222222222221</v>
      </c>
      <c r="AE105" s="103">
        <f t="shared" si="105"/>
        <v>0.15789473684210525</v>
      </c>
      <c r="AF105" s="103">
        <f t="shared" si="105"/>
        <v>0.42857142857142855</v>
      </c>
      <c r="AG105" s="104">
        <f t="shared" si="105"/>
        <v>0.3125</v>
      </c>
      <c r="AI105" s="100" t="str">
        <f t="shared" si="96"/>
        <v>7 (41%)</v>
      </c>
      <c r="AJ105" s="103" t="str">
        <f t="shared" si="97"/>
        <v>0 (0%)</v>
      </c>
      <c r="AK105" s="103" t="str">
        <f t="shared" si="98"/>
        <v>2 (22%)</v>
      </c>
      <c r="AL105" s="103" t="str">
        <f t="shared" si="99"/>
        <v>3 (16%)</v>
      </c>
      <c r="AM105" s="103" t="str">
        <f t="shared" si="100"/>
        <v>3 (43%)</v>
      </c>
      <c r="AN105" s="104" t="str">
        <f t="shared" si="101"/>
        <v>15 (31%)</v>
      </c>
      <c r="AO105" s="104"/>
      <c r="AP105" s="122" t="s">
        <v>263</v>
      </c>
      <c r="AQ105" s="123" t="str">
        <f t="shared" si="106"/>
        <v>[1T1, 2T2, 0T3] 7 (41%)</v>
      </c>
      <c r="AR105" s="123" t="str">
        <f t="shared" si="107"/>
        <v>[0T1, 0T2, 0T3] 0 (0%)</v>
      </c>
      <c r="AS105" s="123" t="str">
        <f t="shared" si="108"/>
        <v>[0T1, 0T2, 2T3] 2 (22%)</v>
      </c>
      <c r="AT105" s="123" t="str">
        <f t="shared" si="109"/>
        <v>[1T1, 0T2, 0T3] 3 (16%)</v>
      </c>
      <c r="AU105" s="123" t="str">
        <f t="shared" si="110"/>
        <v>[1T1, 0T2, 0T3] 3 (43%)</v>
      </c>
      <c r="AV105" s="124" t="str">
        <f t="shared" si="111"/>
        <v>[3T1, 2T2, 2T3] 15 (31%)</v>
      </c>
    </row>
    <row r="106" spans="1:48" x14ac:dyDescent="0.25">
      <c r="A106" s="112" t="s">
        <v>202</v>
      </c>
      <c r="B106" s="70">
        <f t="shared" si="103"/>
        <v>0</v>
      </c>
      <c r="C106" s="3">
        <f t="shared" si="103"/>
        <v>0</v>
      </c>
      <c r="D106" s="3">
        <f t="shared" si="103"/>
        <v>0</v>
      </c>
      <c r="E106" s="3">
        <f t="shared" si="103"/>
        <v>1</v>
      </c>
      <c r="F106" s="3">
        <f t="shared" si="103"/>
        <v>0</v>
      </c>
      <c r="G106" s="71">
        <f t="shared" si="103"/>
        <v>1</v>
      </c>
      <c r="H106" s="70">
        <f t="shared" si="103"/>
        <v>1</v>
      </c>
      <c r="I106" s="3">
        <f t="shared" si="103"/>
        <v>2</v>
      </c>
      <c r="J106" s="3">
        <f t="shared" si="103"/>
        <v>1</v>
      </c>
      <c r="K106" s="3">
        <f t="shared" si="103"/>
        <v>0</v>
      </c>
      <c r="L106" s="3">
        <f t="shared" si="104"/>
        <v>0</v>
      </c>
      <c r="M106" s="71">
        <f t="shared" si="104"/>
        <v>4</v>
      </c>
      <c r="N106" s="70">
        <f t="shared" si="104"/>
        <v>1</v>
      </c>
      <c r="O106" s="3">
        <f t="shared" si="104"/>
        <v>0</v>
      </c>
      <c r="P106" s="3">
        <f t="shared" si="104"/>
        <v>0</v>
      </c>
      <c r="Q106" s="3">
        <f t="shared" si="104"/>
        <v>1</v>
      </c>
      <c r="R106" s="3">
        <f t="shared" si="104"/>
        <v>0</v>
      </c>
      <c r="S106" s="71">
        <f t="shared" si="104"/>
        <v>2</v>
      </c>
      <c r="T106" s="70">
        <f t="shared" si="104"/>
        <v>3</v>
      </c>
      <c r="U106" s="3">
        <f t="shared" si="104"/>
        <v>4</v>
      </c>
      <c r="V106" s="3">
        <f t="shared" si="104"/>
        <v>2</v>
      </c>
      <c r="W106" s="3">
        <f t="shared" si="104"/>
        <v>4</v>
      </c>
      <c r="X106" s="3">
        <f t="shared" si="104"/>
        <v>0</v>
      </c>
      <c r="Y106" s="71">
        <f t="shared" si="104"/>
        <v>13</v>
      </c>
      <c r="AB106" s="100">
        <f t="shared" si="105"/>
        <v>0.17647058823529413</v>
      </c>
      <c r="AC106" s="103">
        <f t="shared" si="105"/>
        <v>0.5714285714285714</v>
      </c>
      <c r="AD106" s="103">
        <f t="shared" si="105"/>
        <v>0.22222222222222221</v>
      </c>
      <c r="AE106" s="103">
        <f t="shared" si="105"/>
        <v>0.21052631578947367</v>
      </c>
      <c r="AF106" s="103">
        <f t="shared" si="105"/>
        <v>0</v>
      </c>
      <c r="AG106" s="104">
        <f t="shared" si="105"/>
        <v>0.27083333333333331</v>
      </c>
      <c r="AI106" s="100" t="str">
        <f t="shared" si="96"/>
        <v>3 (18%)</v>
      </c>
      <c r="AJ106" s="103" t="str">
        <f t="shared" si="97"/>
        <v>4 (57%)</v>
      </c>
      <c r="AK106" s="103" t="str">
        <f t="shared" si="98"/>
        <v>2 (22%)</v>
      </c>
      <c r="AL106" s="103" t="str">
        <f t="shared" si="99"/>
        <v>4 (21%)</v>
      </c>
      <c r="AM106" s="103" t="str">
        <f t="shared" si="100"/>
        <v>0 (0%)</v>
      </c>
      <c r="AN106" s="104" t="str">
        <f t="shared" si="101"/>
        <v>13 (27%)</v>
      </c>
      <c r="AO106" s="104"/>
      <c r="AP106" s="122" t="s">
        <v>202</v>
      </c>
      <c r="AQ106" s="123" t="str">
        <f t="shared" si="106"/>
        <v>[0T1, 1T2, 1T3] 3 (18%)</v>
      </c>
      <c r="AR106" s="123" t="str">
        <f t="shared" si="107"/>
        <v>[0T1, 2T2, 0T3] 4 (57%)</v>
      </c>
      <c r="AS106" s="123" t="str">
        <f t="shared" si="108"/>
        <v>[0T1, 1T2, 0T3] 2 (22%)</v>
      </c>
      <c r="AT106" s="123" t="str">
        <f t="shared" si="109"/>
        <v>[1T1, 0T2, 1T3] 4 (21%)</v>
      </c>
      <c r="AU106" s="123" t="str">
        <f t="shared" si="110"/>
        <v>[0T1, 0T2, 0T3] 0 (0%)</v>
      </c>
      <c r="AV106" s="124" t="str">
        <f t="shared" si="111"/>
        <v>[1T1, 4T2, 2T3] 13 (27%)</v>
      </c>
    </row>
    <row r="107" spans="1:48" s="138" customFormat="1" x14ac:dyDescent="0.25">
      <c r="A107" s="134" t="s">
        <v>495</v>
      </c>
      <c r="B107" s="135">
        <f t="shared" si="103"/>
        <v>0</v>
      </c>
      <c r="C107" s="136">
        <f t="shared" si="103"/>
        <v>0</v>
      </c>
      <c r="D107" s="136">
        <f t="shared" si="103"/>
        <v>0</v>
      </c>
      <c r="E107" s="136">
        <f t="shared" si="103"/>
        <v>0</v>
      </c>
      <c r="F107" s="136">
        <f t="shared" si="103"/>
        <v>0</v>
      </c>
      <c r="G107" s="137">
        <f t="shared" si="103"/>
        <v>0</v>
      </c>
      <c r="H107" s="135">
        <f t="shared" si="103"/>
        <v>0</v>
      </c>
      <c r="I107" s="136">
        <f t="shared" si="103"/>
        <v>0</v>
      </c>
      <c r="J107" s="136">
        <f t="shared" si="103"/>
        <v>0</v>
      </c>
      <c r="K107" s="136">
        <f t="shared" si="103"/>
        <v>0</v>
      </c>
      <c r="L107" s="136">
        <f t="shared" si="104"/>
        <v>0</v>
      </c>
      <c r="M107" s="137">
        <f t="shared" si="104"/>
        <v>0</v>
      </c>
      <c r="N107" s="135">
        <f t="shared" si="104"/>
        <v>0</v>
      </c>
      <c r="O107" s="136">
        <f t="shared" si="104"/>
        <v>0</v>
      </c>
      <c r="P107" s="136">
        <f t="shared" si="104"/>
        <v>0</v>
      </c>
      <c r="Q107" s="136">
        <f t="shared" si="104"/>
        <v>0</v>
      </c>
      <c r="R107" s="136">
        <f t="shared" si="104"/>
        <v>0</v>
      </c>
      <c r="S107" s="137">
        <f t="shared" si="104"/>
        <v>0</v>
      </c>
      <c r="T107" s="135">
        <f t="shared" si="104"/>
        <v>0</v>
      </c>
      <c r="U107" s="136">
        <f t="shared" si="104"/>
        <v>0</v>
      </c>
      <c r="V107" s="136">
        <f t="shared" si="104"/>
        <v>0</v>
      </c>
      <c r="W107" s="136">
        <f t="shared" si="104"/>
        <v>0</v>
      </c>
      <c r="X107" s="136">
        <f t="shared" si="104"/>
        <v>0</v>
      </c>
      <c r="Y107" s="137">
        <f t="shared" si="104"/>
        <v>0</v>
      </c>
      <c r="AB107" s="139">
        <f t="shared" si="105"/>
        <v>0</v>
      </c>
      <c r="AC107" s="140">
        <f t="shared" si="105"/>
        <v>0</v>
      </c>
      <c r="AD107" s="140">
        <f t="shared" si="105"/>
        <v>0</v>
      </c>
      <c r="AE107" s="140">
        <f t="shared" si="105"/>
        <v>0</v>
      </c>
      <c r="AF107" s="140">
        <f t="shared" si="105"/>
        <v>0</v>
      </c>
      <c r="AG107" s="141">
        <f t="shared" si="105"/>
        <v>0</v>
      </c>
      <c r="AI107" s="139" t="str">
        <f t="shared" si="96"/>
        <v>0 (0%)</v>
      </c>
      <c r="AJ107" s="140" t="str">
        <f t="shared" si="97"/>
        <v>0 (0%)</v>
      </c>
      <c r="AK107" s="140" t="str">
        <f t="shared" si="98"/>
        <v>0 (0%)</v>
      </c>
      <c r="AL107" s="140" t="str">
        <f t="shared" si="99"/>
        <v>0 (0%)</v>
      </c>
      <c r="AM107" s="140" t="str">
        <f t="shared" si="100"/>
        <v>0 (0%)</v>
      </c>
      <c r="AN107" s="141" t="str">
        <f t="shared" si="101"/>
        <v>0 (0%)</v>
      </c>
      <c r="AO107" s="141"/>
      <c r="AP107" s="142" t="s">
        <v>495</v>
      </c>
      <c r="AQ107" s="143" t="str">
        <f t="shared" si="106"/>
        <v>[0T1, 0T2, 0T3] 0 (0%)</v>
      </c>
      <c r="AR107" s="143" t="str">
        <f t="shared" si="107"/>
        <v>[0T1, 0T2, 0T3] 0 (0%)</v>
      </c>
      <c r="AS107" s="143" t="str">
        <f t="shared" si="108"/>
        <v>[0T1, 0T2, 0T3] 0 (0%)</v>
      </c>
      <c r="AT107" s="143" t="str">
        <f t="shared" si="109"/>
        <v>[0T1, 0T2, 0T3] 0 (0%)</v>
      </c>
      <c r="AU107" s="143" t="str">
        <f t="shared" si="110"/>
        <v>[0T1, 0T2, 0T3] 0 (0%)</v>
      </c>
      <c r="AV107" s="144" t="str">
        <f t="shared" si="111"/>
        <v>[0T1, 0T2, 0T3] 0 (0%)</v>
      </c>
    </row>
    <row r="108" spans="1:48" x14ac:dyDescent="0.25">
      <c r="A108" s="112" t="s">
        <v>242</v>
      </c>
      <c r="B108" s="70">
        <f t="shared" si="103"/>
        <v>0</v>
      </c>
      <c r="C108" s="3">
        <f t="shared" si="103"/>
        <v>0</v>
      </c>
      <c r="D108" s="3">
        <f t="shared" si="103"/>
        <v>0</v>
      </c>
      <c r="E108" s="3">
        <f t="shared" si="103"/>
        <v>0</v>
      </c>
      <c r="F108" s="3">
        <f t="shared" si="103"/>
        <v>0</v>
      </c>
      <c r="G108" s="71">
        <f t="shared" si="103"/>
        <v>0</v>
      </c>
      <c r="H108" s="70">
        <f t="shared" si="103"/>
        <v>0</v>
      </c>
      <c r="I108" s="3">
        <f t="shared" si="103"/>
        <v>0</v>
      </c>
      <c r="J108" s="3">
        <f t="shared" si="103"/>
        <v>0</v>
      </c>
      <c r="K108" s="3">
        <f t="shared" si="103"/>
        <v>0</v>
      </c>
      <c r="L108" s="3">
        <f t="shared" si="104"/>
        <v>0</v>
      </c>
      <c r="M108" s="71">
        <f t="shared" si="104"/>
        <v>0</v>
      </c>
      <c r="N108" s="70">
        <f t="shared" si="104"/>
        <v>1</v>
      </c>
      <c r="O108" s="3">
        <f t="shared" si="104"/>
        <v>0</v>
      </c>
      <c r="P108" s="3">
        <f t="shared" si="104"/>
        <v>0</v>
      </c>
      <c r="Q108" s="3">
        <f t="shared" si="104"/>
        <v>0</v>
      </c>
      <c r="R108" s="3">
        <f t="shared" si="104"/>
        <v>0</v>
      </c>
      <c r="S108" s="71">
        <f t="shared" si="104"/>
        <v>1</v>
      </c>
      <c r="T108" s="70">
        <f t="shared" si="104"/>
        <v>1</v>
      </c>
      <c r="U108" s="3">
        <f t="shared" si="104"/>
        <v>0</v>
      </c>
      <c r="V108" s="3">
        <f t="shared" si="104"/>
        <v>0</v>
      </c>
      <c r="W108" s="3">
        <f t="shared" si="104"/>
        <v>0</v>
      </c>
      <c r="X108" s="3">
        <f t="shared" si="104"/>
        <v>0</v>
      </c>
      <c r="Y108" s="71">
        <f t="shared" si="104"/>
        <v>1</v>
      </c>
      <c r="AB108" s="100">
        <f t="shared" si="105"/>
        <v>5.8823529411764705E-2</v>
      </c>
      <c r="AC108" s="103">
        <f t="shared" si="105"/>
        <v>0</v>
      </c>
      <c r="AD108" s="103">
        <f t="shared" si="105"/>
        <v>0</v>
      </c>
      <c r="AE108" s="103">
        <f t="shared" si="105"/>
        <v>0</v>
      </c>
      <c r="AF108" s="103">
        <f t="shared" si="105"/>
        <v>0</v>
      </c>
      <c r="AG108" s="104">
        <f t="shared" si="105"/>
        <v>2.0833333333333332E-2</v>
      </c>
      <c r="AI108" s="100" t="str">
        <f t="shared" si="96"/>
        <v>1 (6%)</v>
      </c>
      <c r="AJ108" s="103" t="str">
        <f t="shared" si="97"/>
        <v>0 (0%)</v>
      </c>
      <c r="AK108" s="103" t="str">
        <f t="shared" si="98"/>
        <v>0 (0%)</v>
      </c>
      <c r="AL108" s="103" t="str">
        <f t="shared" si="99"/>
        <v>0 (0%)</v>
      </c>
      <c r="AM108" s="103" t="str">
        <f t="shared" si="100"/>
        <v>0 (0%)</v>
      </c>
      <c r="AN108" s="104" t="str">
        <f t="shared" si="101"/>
        <v>1 (2%)</v>
      </c>
      <c r="AO108" s="104"/>
      <c r="AP108" s="122" t="s">
        <v>242</v>
      </c>
      <c r="AQ108" s="123" t="str">
        <f t="shared" si="106"/>
        <v>[0T1, 0T2, 1T3] 1 (6%)</v>
      </c>
      <c r="AR108" s="123" t="str">
        <f t="shared" si="107"/>
        <v>[0T1, 0T2, 0T3] 0 (0%)</v>
      </c>
      <c r="AS108" s="123" t="str">
        <f t="shared" si="108"/>
        <v>[0T1, 0T2, 0T3] 0 (0%)</v>
      </c>
      <c r="AT108" s="123" t="str">
        <f t="shared" si="109"/>
        <v>[0T1, 0T2, 0T3] 0 (0%)</v>
      </c>
      <c r="AU108" s="123" t="str">
        <f t="shared" si="110"/>
        <v>[0T1, 0T2, 0T3] 0 (0%)</v>
      </c>
      <c r="AV108" s="124" t="str">
        <f t="shared" si="111"/>
        <v>[0T1, 0T2, 1T3] 1 (2%)</v>
      </c>
    </row>
    <row r="109" spans="1:48" x14ac:dyDescent="0.25">
      <c r="A109" s="112" t="s">
        <v>177</v>
      </c>
      <c r="B109" s="70">
        <f t="shared" si="103"/>
        <v>1</v>
      </c>
      <c r="C109" s="3">
        <f t="shared" si="103"/>
        <v>1</v>
      </c>
      <c r="D109" s="3">
        <f t="shared" si="103"/>
        <v>0</v>
      </c>
      <c r="E109" s="3">
        <f t="shared" si="103"/>
        <v>2</v>
      </c>
      <c r="F109" s="3">
        <f t="shared" si="103"/>
        <v>0</v>
      </c>
      <c r="G109" s="71">
        <f t="shared" si="103"/>
        <v>4</v>
      </c>
      <c r="H109" s="70">
        <f t="shared" si="103"/>
        <v>1</v>
      </c>
      <c r="I109" s="3">
        <f t="shared" si="103"/>
        <v>0</v>
      </c>
      <c r="J109" s="3">
        <f t="shared" si="103"/>
        <v>0</v>
      </c>
      <c r="K109" s="3">
        <f t="shared" si="103"/>
        <v>0</v>
      </c>
      <c r="L109" s="3">
        <f t="shared" si="104"/>
        <v>1</v>
      </c>
      <c r="M109" s="71">
        <f t="shared" si="104"/>
        <v>2</v>
      </c>
      <c r="N109" s="70">
        <f t="shared" si="104"/>
        <v>0</v>
      </c>
      <c r="O109" s="3">
        <f t="shared" si="104"/>
        <v>0</v>
      </c>
      <c r="P109" s="3">
        <f t="shared" si="104"/>
        <v>0</v>
      </c>
      <c r="Q109" s="3">
        <f t="shared" si="104"/>
        <v>0</v>
      </c>
      <c r="R109" s="3">
        <f t="shared" si="104"/>
        <v>0</v>
      </c>
      <c r="S109" s="71">
        <f t="shared" si="104"/>
        <v>0</v>
      </c>
      <c r="T109" s="70">
        <f t="shared" si="104"/>
        <v>5</v>
      </c>
      <c r="U109" s="3">
        <f t="shared" si="104"/>
        <v>3</v>
      </c>
      <c r="V109" s="3">
        <f t="shared" si="104"/>
        <v>0</v>
      </c>
      <c r="W109" s="3">
        <f t="shared" si="104"/>
        <v>6</v>
      </c>
      <c r="X109" s="3">
        <f t="shared" si="104"/>
        <v>2</v>
      </c>
      <c r="Y109" s="71">
        <f t="shared" si="104"/>
        <v>16</v>
      </c>
      <c r="AB109" s="100">
        <f t="shared" si="105"/>
        <v>0.29411764705882354</v>
      </c>
      <c r="AC109" s="103">
        <f t="shared" si="105"/>
        <v>0.42857142857142855</v>
      </c>
      <c r="AD109" s="103">
        <f t="shared" si="105"/>
        <v>0</v>
      </c>
      <c r="AE109" s="103">
        <f t="shared" si="105"/>
        <v>0.31578947368421051</v>
      </c>
      <c r="AF109" s="103">
        <f t="shared" si="105"/>
        <v>0.2857142857142857</v>
      </c>
      <c r="AG109" s="104">
        <f t="shared" si="105"/>
        <v>0.33333333333333331</v>
      </c>
      <c r="AI109" s="100" t="str">
        <f t="shared" si="96"/>
        <v>5 (29%)</v>
      </c>
      <c r="AJ109" s="103" t="str">
        <f t="shared" si="97"/>
        <v>3 (43%)</v>
      </c>
      <c r="AK109" s="103" t="str">
        <f t="shared" si="98"/>
        <v>0 (0%)</v>
      </c>
      <c r="AL109" s="103" t="str">
        <f t="shared" si="99"/>
        <v>6 (32%)</v>
      </c>
      <c r="AM109" s="103" t="str">
        <f t="shared" si="100"/>
        <v>2 (29%)</v>
      </c>
      <c r="AN109" s="104" t="str">
        <f t="shared" si="101"/>
        <v>16 (33%)</v>
      </c>
      <c r="AO109" s="104"/>
      <c r="AP109" s="122" t="s">
        <v>177</v>
      </c>
      <c r="AQ109" s="123" t="str">
        <f t="shared" si="106"/>
        <v>[1T1, 1T2, 0T3] 5 (29%)</v>
      </c>
      <c r="AR109" s="123" t="str">
        <f t="shared" si="107"/>
        <v>[1T1, 0T2, 0T3] 3 (43%)</v>
      </c>
      <c r="AS109" s="123" t="str">
        <f t="shared" si="108"/>
        <v>[0T1, 0T2, 0T3] 0 (0%)</v>
      </c>
      <c r="AT109" s="123" t="str">
        <f t="shared" si="109"/>
        <v>[2T1, 0T2, 0T3] 6 (32%)</v>
      </c>
      <c r="AU109" s="123" t="str">
        <f t="shared" si="110"/>
        <v>[0T1, 1T2, 0T3] 2 (29%)</v>
      </c>
      <c r="AV109" s="124" t="str">
        <f t="shared" si="111"/>
        <v>[4T1, 2T2, 0T3] 16 (33%)</v>
      </c>
    </row>
    <row r="110" spans="1:48" x14ac:dyDescent="0.25">
      <c r="A110" s="113" t="s">
        <v>799</v>
      </c>
      <c r="B110" s="96">
        <f t="shared" ref="B110:Y110" si="112">INDEX(B$73:B$78,MATCH($A110,$A$73:$A$78,0))</f>
        <v>5</v>
      </c>
      <c r="C110" s="97">
        <f t="shared" si="112"/>
        <v>0</v>
      </c>
      <c r="D110" s="97">
        <f t="shared" si="112"/>
        <v>0</v>
      </c>
      <c r="E110" s="97">
        <f t="shared" si="112"/>
        <v>1</v>
      </c>
      <c r="F110" s="97">
        <f t="shared" si="112"/>
        <v>3</v>
      </c>
      <c r="G110" s="98">
        <f t="shared" si="112"/>
        <v>9</v>
      </c>
      <c r="H110" s="96">
        <f t="shared" si="112"/>
        <v>2</v>
      </c>
      <c r="I110" s="97">
        <f t="shared" si="112"/>
        <v>2</v>
      </c>
      <c r="J110" s="97">
        <f t="shared" si="112"/>
        <v>3</v>
      </c>
      <c r="K110" s="97">
        <f t="shared" si="112"/>
        <v>0</v>
      </c>
      <c r="L110" s="97">
        <f t="shared" si="112"/>
        <v>1</v>
      </c>
      <c r="M110" s="98">
        <f t="shared" si="112"/>
        <v>8</v>
      </c>
      <c r="N110" s="96">
        <f t="shared" si="112"/>
        <v>0</v>
      </c>
      <c r="O110" s="97">
        <f t="shared" si="112"/>
        <v>1</v>
      </c>
      <c r="P110" s="97">
        <f t="shared" si="112"/>
        <v>0</v>
      </c>
      <c r="Q110" s="97">
        <f t="shared" si="112"/>
        <v>2</v>
      </c>
      <c r="R110" s="97">
        <f t="shared" si="112"/>
        <v>2</v>
      </c>
      <c r="S110" s="98">
        <f t="shared" si="112"/>
        <v>5</v>
      </c>
      <c r="T110" s="96">
        <f t="shared" si="112"/>
        <v>19</v>
      </c>
      <c r="U110" s="97">
        <f t="shared" si="112"/>
        <v>5</v>
      </c>
      <c r="V110" s="97">
        <f t="shared" si="112"/>
        <v>6</v>
      </c>
      <c r="W110" s="97">
        <f t="shared" si="112"/>
        <v>5</v>
      </c>
      <c r="X110" s="97">
        <f t="shared" si="112"/>
        <v>13</v>
      </c>
      <c r="Y110" s="98">
        <f t="shared" si="112"/>
        <v>48</v>
      </c>
      <c r="AB110" s="99">
        <f t="shared" ref="AB110:AG110" si="113">INDEX(AB$73:AB$78,MATCH($A110,$A$73:$A$78,0))</f>
        <v>0.73076923076923073</v>
      </c>
      <c r="AC110" s="99">
        <f t="shared" si="113"/>
        <v>0.26315789473684209</v>
      </c>
      <c r="AD110" s="99">
        <f t="shared" si="113"/>
        <v>0.2608695652173913</v>
      </c>
      <c r="AE110" s="99">
        <f t="shared" si="113"/>
        <v>0.11904761904761904</v>
      </c>
      <c r="AF110" s="99">
        <f t="shared" si="113"/>
        <v>1</v>
      </c>
      <c r="AG110" s="99">
        <f t="shared" si="113"/>
        <v>0.42105263157894735</v>
      </c>
      <c r="AI110" s="99" t="str">
        <f t="shared" si="96"/>
        <v>19 (73%)</v>
      </c>
      <c r="AJ110" s="101" t="str">
        <f t="shared" si="97"/>
        <v>5 (26%)</v>
      </c>
      <c r="AK110" s="101" t="str">
        <f t="shared" si="98"/>
        <v>6 (26%)</v>
      </c>
      <c r="AL110" s="101" t="str">
        <f t="shared" si="99"/>
        <v>5 (12%)</v>
      </c>
      <c r="AM110" s="101" t="str">
        <f t="shared" si="100"/>
        <v>13 (100%)</v>
      </c>
      <c r="AN110" s="102" t="str">
        <f t="shared" si="101"/>
        <v>48 (42%)</v>
      </c>
      <c r="AO110" s="102"/>
      <c r="AP110" s="119" t="s">
        <v>799</v>
      </c>
      <c r="AQ110" s="120" t="str">
        <f t="shared" si="106"/>
        <v>[5T1, 2T2, 0T3] 19 (73%)</v>
      </c>
      <c r="AR110" s="120" t="str">
        <f t="shared" si="107"/>
        <v>[0T1, 2T2, 1T3] 5 (26%)</v>
      </c>
      <c r="AS110" s="120" t="str">
        <f t="shared" si="108"/>
        <v>[0T1, 3T2, 0T3] 6 (26%)</v>
      </c>
      <c r="AT110" s="120" t="str">
        <f t="shared" si="109"/>
        <v>[1T1, 0T2, 2T3] 5 (12%)</v>
      </c>
      <c r="AU110" s="120" t="str">
        <f t="shared" si="110"/>
        <v>[3T1, 1T2, 2T3] 13 (100%)</v>
      </c>
      <c r="AV110" s="121" t="str">
        <f t="shared" si="111"/>
        <v>[9T1, 8T2, 5T3] 48 (42%)</v>
      </c>
    </row>
    <row r="111" spans="1:48" x14ac:dyDescent="0.25">
      <c r="A111" s="112" t="s">
        <v>536</v>
      </c>
      <c r="B111" s="70">
        <f t="shared" ref="B111:K113" si="114">INDEX(B$5:B$42,MATCH($A111,$A$5:$A$42,0))</f>
        <v>0</v>
      </c>
      <c r="C111" s="3">
        <f t="shared" si="114"/>
        <v>0</v>
      </c>
      <c r="D111" s="3">
        <f t="shared" si="114"/>
        <v>0</v>
      </c>
      <c r="E111" s="3">
        <f t="shared" si="114"/>
        <v>0</v>
      </c>
      <c r="F111" s="3">
        <f t="shared" si="114"/>
        <v>2</v>
      </c>
      <c r="G111" s="71">
        <f t="shared" si="114"/>
        <v>2</v>
      </c>
      <c r="H111" s="70">
        <f t="shared" si="114"/>
        <v>1</v>
      </c>
      <c r="I111" s="3">
        <f t="shared" si="114"/>
        <v>0</v>
      </c>
      <c r="J111" s="3">
        <f t="shared" si="114"/>
        <v>1</v>
      </c>
      <c r="K111" s="3">
        <f t="shared" si="114"/>
        <v>0</v>
      </c>
      <c r="L111" s="3">
        <f t="shared" ref="L111:Y113" si="115">INDEX(L$5:L$42,MATCH($A111,$A$5:$A$42,0))</f>
        <v>0</v>
      </c>
      <c r="M111" s="71">
        <f t="shared" si="115"/>
        <v>2</v>
      </c>
      <c r="N111" s="70">
        <f t="shared" si="115"/>
        <v>0</v>
      </c>
      <c r="O111" s="3">
        <f t="shared" si="115"/>
        <v>0</v>
      </c>
      <c r="P111" s="3">
        <f t="shared" si="115"/>
        <v>0</v>
      </c>
      <c r="Q111" s="3">
        <f t="shared" si="115"/>
        <v>0</v>
      </c>
      <c r="R111" s="3">
        <f t="shared" si="115"/>
        <v>1</v>
      </c>
      <c r="S111" s="71">
        <f t="shared" si="115"/>
        <v>1</v>
      </c>
      <c r="T111" s="70">
        <f t="shared" si="115"/>
        <v>2</v>
      </c>
      <c r="U111" s="3">
        <f t="shared" si="115"/>
        <v>0</v>
      </c>
      <c r="V111" s="3">
        <f t="shared" si="115"/>
        <v>2</v>
      </c>
      <c r="W111" s="3">
        <f t="shared" si="115"/>
        <v>0</v>
      </c>
      <c r="X111" s="3">
        <f t="shared" si="115"/>
        <v>7</v>
      </c>
      <c r="Y111" s="71">
        <f t="shared" si="115"/>
        <v>11</v>
      </c>
      <c r="AB111" s="100">
        <f>INDEX(AB$5:AB$42,MATCH($A111,$A$5:$A$42,0))</f>
        <v>0.11764705882352941</v>
      </c>
      <c r="AC111" s="103">
        <f t="shared" ref="AC111:AG113" si="116">INDEX(AC$5:AC$42,MATCH($A111,$A$5:$A$42,0))</f>
        <v>0</v>
      </c>
      <c r="AD111" s="103">
        <f t="shared" si="116"/>
        <v>0.22222222222222221</v>
      </c>
      <c r="AE111" s="103">
        <f t="shared" si="116"/>
        <v>0</v>
      </c>
      <c r="AF111" s="103">
        <f t="shared" si="116"/>
        <v>1</v>
      </c>
      <c r="AG111" s="104">
        <f t="shared" si="116"/>
        <v>0.22916666666666666</v>
      </c>
      <c r="AI111" s="100" t="str">
        <f t="shared" si="96"/>
        <v>2 (12%)</v>
      </c>
      <c r="AJ111" s="103" t="str">
        <f t="shared" si="97"/>
        <v>0 (0%)</v>
      </c>
      <c r="AK111" s="103" t="str">
        <f t="shared" si="98"/>
        <v>2 (22%)</v>
      </c>
      <c r="AL111" s="103" t="str">
        <f t="shared" si="99"/>
        <v>0 (0%)</v>
      </c>
      <c r="AM111" s="103" t="str">
        <f t="shared" si="100"/>
        <v>7 (100%)</v>
      </c>
      <c r="AN111" s="104" t="str">
        <f t="shared" si="101"/>
        <v>11 (23%)</v>
      </c>
      <c r="AO111" s="104"/>
      <c r="AP111" s="122" t="s">
        <v>536</v>
      </c>
      <c r="AQ111" s="123" t="str">
        <f t="shared" si="106"/>
        <v>[0T1, 1T2, 0T3] 2 (12%)</v>
      </c>
      <c r="AR111" s="123" t="str">
        <f t="shared" si="107"/>
        <v>[0T1, 0T2, 0T3] 0 (0%)</v>
      </c>
      <c r="AS111" s="123" t="str">
        <f t="shared" si="108"/>
        <v>[0T1, 1T2, 0T3] 2 (22%)</v>
      </c>
      <c r="AT111" s="123" t="str">
        <f t="shared" si="109"/>
        <v>[0T1, 0T2, 0T3] 0 (0%)</v>
      </c>
      <c r="AU111" s="123" t="str">
        <f t="shared" si="110"/>
        <v>[2T1, 0T2, 1T3] 7 (100%)</v>
      </c>
      <c r="AV111" s="124" t="str">
        <f t="shared" si="111"/>
        <v>[2T1, 2T2, 1T3] 11 (23%)</v>
      </c>
    </row>
    <row r="112" spans="1:48" x14ac:dyDescent="0.25">
      <c r="A112" s="112" t="s">
        <v>156</v>
      </c>
      <c r="B112" s="70">
        <f t="shared" si="114"/>
        <v>5</v>
      </c>
      <c r="C112" s="3">
        <f t="shared" si="114"/>
        <v>0</v>
      </c>
      <c r="D112" s="3">
        <f t="shared" si="114"/>
        <v>0</v>
      </c>
      <c r="E112" s="3">
        <f t="shared" si="114"/>
        <v>1</v>
      </c>
      <c r="F112" s="3">
        <f t="shared" si="114"/>
        <v>1</v>
      </c>
      <c r="G112" s="71">
        <f t="shared" si="114"/>
        <v>7</v>
      </c>
      <c r="H112" s="70">
        <f t="shared" si="114"/>
        <v>1</v>
      </c>
      <c r="I112" s="3">
        <f t="shared" si="114"/>
        <v>2</v>
      </c>
      <c r="J112" s="3">
        <f t="shared" si="114"/>
        <v>2</v>
      </c>
      <c r="K112" s="3">
        <f t="shared" si="114"/>
        <v>0</v>
      </c>
      <c r="L112" s="3">
        <f t="shared" si="115"/>
        <v>0</v>
      </c>
      <c r="M112" s="71">
        <f t="shared" si="115"/>
        <v>5</v>
      </c>
      <c r="N112" s="70">
        <f t="shared" si="115"/>
        <v>0</v>
      </c>
      <c r="O112" s="3">
        <f t="shared" si="115"/>
        <v>1</v>
      </c>
      <c r="P112" s="3">
        <f t="shared" si="115"/>
        <v>0</v>
      </c>
      <c r="Q112" s="3">
        <f t="shared" si="115"/>
        <v>2</v>
      </c>
      <c r="R112" s="3">
        <f t="shared" si="115"/>
        <v>1</v>
      </c>
      <c r="S112" s="71">
        <f t="shared" si="115"/>
        <v>4</v>
      </c>
      <c r="T112" s="70">
        <f t="shared" si="115"/>
        <v>17</v>
      </c>
      <c r="U112" s="3">
        <f t="shared" si="115"/>
        <v>5</v>
      </c>
      <c r="V112" s="3">
        <f t="shared" si="115"/>
        <v>4</v>
      </c>
      <c r="W112" s="3">
        <f t="shared" si="115"/>
        <v>5</v>
      </c>
      <c r="X112" s="3">
        <f t="shared" si="115"/>
        <v>4</v>
      </c>
      <c r="Y112" s="71">
        <f t="shared" si="115"/>
        <v>35</v>
      </c>
      <c r="AB112" s="100">
        <f t="shared" ref="AB112:AB113" si="117">INDEX(AB$5:AB$42,MATCH($A112,$A$5:$A$42,0))</f>
        <v>1</v>
      </c>
      <c r="AC112" s="103">
        <f t="shared" si="116"/>
        <v>0.7142857142857143</v>
      </c>
      <c r="AD112" s="103">
        <f t="shared" si="116"/>
        <v>0.44444444444444442</v>
      </c>
      <c r="AE112" s="103">
        <f t="shared" si="116"/>
        <v>0.26315789473684209</v>
      </c>
      <c r="AF112" s="103">
        <f t="shared" si="116"/>
        <v>0.5714285714285714</v>
      </c>
      <c r="AG112" s="104">
        <f t="shared" si="116"/>
        <v>0.72916666666666663</v>
      </c>
      <c r="AI112" s="100" t="str">
        <f t="shared" si="96"/>
        <v>17 (100%)</v>
      </c>
      <c r="AJ112" s="103" t="str">
        <f t="shared" si="97"/>
        <v>5 (71%)</v>
      </c>
      <c r="AK112" s="103" t="str">
        <f t="shared" si="98"/>
        <v>4 (44%)</v>
      </c>
      <c r="AL112" s="103" t="str">
        <f t="shared" si="99"/>
        <v>5 (26%)</v>
      </c>
      <c r="AM112" s="103" t="str">
        <f t="shared" si="100"/>
        <v>4 (57%)</v>
      </c>
      <c r="AN112" s="104" t="str">
        <f t="shared" si="101"/>
        <v>35 (73%)</v>
      </c>
      <c r="AO112" s="104"/>
      <c r="AP112" s="122" t="s">
        <v>156</v>
      </c>
      <c r="AQ112" s="123" t="str">
        <f t="shared" si="106"/>
        <v>[5T1, 1T2, 0T3] 17 (100%)</v>
      </c>
      <c r="AR112" s="123" t="str">
        <f t="shared" si="107"/>
        <v>[0T1, 2T2, 1T3] 5 (71%)</v>
      </c>
      <c r="AS112" s="123" t="str">
        <f t="shared" si="108"/>
        <v>[0T1, 2T2, 0T3] 4 (44%)</v>
      </c>
      <c r="AT112" s="123" t="str">
        <f t="shared" si="109"/>
        <v>[1T1, 0T2, 2T3] 5 (26%)</v>
      </c>
      <c r="AU112" s="123" t="str">
        <f t="shared" si="110"/>
        <v>[1T1, 0T2, 1T3] 4 (57%)</v>
      </c>
      <c r="AV112" s="124" t="str">
        <f t="shared" si="111"/>
        <v>[7T1, 5T2, 4T3] 35 (73%)</v>
      </c>
    </row>
    <row r="113" spans="1:48" x14ac:dyDescent="0.25">
      <c r="A113" s="112" t="s">
        <v>215</v>
      </c>
      <c r="B113" s="70">
        <f t="shared" si="114"/>
        <v>0</v>
      </c>
      <c r="C113" s="3">
        <f t="shared" si="114"/>
        <v>0</v>
      </c>
      <c r="D113" s="3">
        <f t="shared" si="114"/>
        <v>0</v>
      </c>
      <c r="E113" s="3">
        <f t="shared" si="114"/>
        <v>0</v>
      </c>
      <c r="F113" s="3">
        <f t="shared" si="114"/>
        <v>0</v>
      </c>
      <c r="G113" s="71">
        <f t="shared" si="114"/>
        <v>0</v>
      </c>
      <c r="H113" s="70">
        <f t="shared" si="114"/>
        <v>0</v>
      </c>
      <c r="I113" s="3">
        <f t="shared" si="114"/>
        <v>0</v>
      </c>
      <c r="J113" s="3">
        <f t="shared" si="114"/>
        <v>0</v>
      </c>
      <c r="K113" s="3">
        <f t="shared" si="114"/>
        <v>0</v>
      </c>
      <c r="L113" s="3">
        <f t="shared" si="115"/>
        <v>1</v>
      </c>
      <c r="M113" s="71">
        <f t="shared" si="115"/>
        <v>1</v>
      </c>
      <c r="N113" s="70">
        <f t="shared" si="115"/>
        <v>0</v>
      </c>
      <c r="O113" s="3">
        <f t="shared" si="115"/>
        <v>0</v>
      </c>
      <c r="P113" s="3">
        <f t="shared" si="115"/>
        <v>0</v>
      </c>
      <c r="Q113" s="3">
        <f t="shared" si="115"/>
        <v>0</v>
      </c>
      <c r="R113" s="3">
        <f t="shared" si="115"/>
        <v>0</v>
      </c>
      <c r="S113" s="71">
        <f t="shared" si="115"/>
        <v>0</v>
      </c>
      <c r="T113" s="70">
        <f t="shared" si="115"/>
        <v>0</v>
      </c>
      <c r="U113" s="3">
        <f t="shared" si="115"/>
        <v>0</v>
      </c>
      <c r="V113" s="3">
        <f t="shared" si="115"/>
        <v>0</v>
      </c>
      <c r="W113" s="3">
        <f t="shared" si="115"/>
        <v>0</v>
      </c>
      <c r="X113" s="3">
        <f t="shared" si="115"/>
        <v>2</v>
      </c>
      <c r="Y113" s="71">
        <f t="shared" si="115"/>
        <v>2</v>
      </c>
      <c r="AB113" s="100">
        <f t="shared" si="117"/>
        <v>0</v>
      </c>
      <c r="AC113" s="103">
        <f t="shared" si="116"/>
        <v>0</v>
      </c>
      <c r="AD113" s="103">
        <f t="shared" si="116"/>
        <v>0</v>
      </c>
      <c r="AE113" s="103">
        <f t="shared" si="116"/>
        <v>0</v>
      </c>
      <c r="AF113" s="103">
        <f t="shared" si="116"/>
        <v>0.2857142857142857</v>
      </c>
      <c r="AG113" s="104">
        <f t="shared" si="116"/>
        <v>4.1666666666666664E-2</v>
      </c>
      <c r="AI113" s="100" t="str">
        <f t="shared" si="96"/>
        <v>0 (0%)</v>
      </c>
      <c r="AJ113" s="103" t="str">
        <f t="shared" si="97"/>
        <v>0 (0%)</v>
      </c>
      <c r="AK113" s="103" t="str">
        <f t="shared" si="98"/>
        <v>0 (0%)</v>
      </c>
      <c r="AL113" s="103" t="str">
        <f t="shared" si="99"/>
        <v>0 (0%)</v>
      </c>
      <c r="AM113" s="103" t="str">
        <f t="shared" si="100"/>
        <v>2 (29%)</v>
      </c>
      <c r="AN113" s="104" t="str">
        <f t="shared" si="101"/>
        <v>2 (4%)</v>
      </c>
      <c r="AO113" s="104"/>
      <c r="AP113" s="122" t="s">
        <v>215</v>
      </c>
      <c r="AQ113" s="123" t="str">
        <f t="shared" si="106"/>
        <v>[0T1, 0T2, 0T3] 0 (0%)</v>
      </c>
      <c r="AR113" s="123" t="str">
        <f t="shared" si="107"/>
        <v>[0T1, 0T2, 0T3] 0 (0%)</v>
      </c>
      <c r="AS113" s="123" t="str">
        <f t="shared" si="108"/>
        <v>[0T1, 0T2, 0T3] 0 (0%)</v>
      </c>
      <c r="AT113" s="123" t="str">
        <f t="shared" si="109"/>
        <v>[0T1, 0T2, 0T3] 0 (0%)</v>
      </c>
      <c r="AU113" s="123" t="str">
        <f t="shared" si="110"/>
        <v>[0T1, 1T2, 0T3] 2 (29%)</v>
      </c>
      <c r="AV113" s="124" t="str">
        <f t="shared" si="111"/>
        <v>[0T1, 1T2, 0T3] 2 (4%)</v>
      </c>
    </row>
    <row r="114" spans="1:48" x14ac:dyDescent="0.25">
      <c r="A114" s="113" t="s">
        <v>800</v>
      </c>
      <c r="B114" s="96">
        <f t="shared" ref="B114:Y114" si="118">INDEX(B$73:B$78,MATCH($A114,$A$73:$A$78,0))</f>
        <v>1</v>
      </c>
      <c r="C114" s="97">
        <f t="shared" si="118"/>
        <v>0</v>
      </c>
      <c r="D114" s="97">
        <f t="shared" si="118"/>
        <v>0</v>
      </c>
      <c r="E114" s="97">
        <f t="shared" si="118"/>
        <v>1</v>
      </c>
      <c r="F114" s="97">
        <f t="shared" si="118"/>
        <v>0</v>
      </c>
      <c r="G114" s="98">
        <f t="shared" si="118"/>
        <v>2</v>
      </c>
      <c r="H114" s="96">
        <f t="shared" si="118"/>
        <v>2</v>
      </c>
      <c r="I114" s="97">
        <f t="shared" si="118"/>
        <v>0</v>
      </c>
      <c r="J114" s="97">
        <f t="shared" si="118"/>
        <v>0</v>
      </c>
      <c r="K114" s="97">
        <f t="shared" si="118"/>
        <v>2</v>
      </c>
      <c r="L114" s="97">
        <f t="shared" si="118"/>
        <v>0</v>
      </c>
      <c r="M114" s="98">
        <f t="shared" si="118"/>
        <v>4</v>
      </c>
      <c r="N114" s="96">
        <f t="shared" si="118"/>
        <v>1</v>
      </c>
      <c r="O114" s="97">
        <f t="shared" si="118"/>
        <v>2</v>
      </c>
      <c r="P114" s="97">
        <f t="shared" si="118"/>
        <v>2</v>
      </c>
      <c r="Q114" s="97">
        <f t="shared" si="118"/>
        <v>2</v>
      </c>
      <c r="R114" s="97">
        <f t="shared" si="118"/>
        <v>1</v>
      </c>
      <c r="S114" s="98">
        <f t="shared" si="118"/>
        <v>8</v>
      </c>
      <c r="T114" s="96">
        <f t="shared" si="118"/>
        <v>8</v>
      </c>
      <c r="U114" s="97">
        <f t="shared" si="118"/>
        <v>2</v>
      </c>
      <c r="V114" s="97">
        <f t="shared" si="118"/>
        <v>2</v>
      </c>
      <c r="W114" s="97">
        <f t="shared" si="118"/>
        <v>9</v>
      </c>
      <c r="X114" s="97">
        <f t="shared" si="118"/>
        <v>1</v>
      </c>
      <c r="Y114" s="98">
        <f t="shared" si="118"/>
        <v>22</v>
      </c>
      <c r="AB114" s="99">
        <f t="shared" ref="AB114:AG114" si="119">INDEX(AB$73:AB$78,MATCH($A114,$A$73:$A$78,0))</f>
        <v>0.30769230769230771</v>
      </c>
      <c r="AC114" s="99">
        <f t="shared" si="119"/>
        <v>0.10526315789473684</v>
      </c>
      <c r="AD114" s="99">
        <f t="shared" si="119"/>
        <v>8.6956521739130432E-2</v>
      </c>
      <c r="AE114" s="99">
        <f t="shared" si="119"/>
        <v>0.21428571428571427</v>
      </c>
      <c r="AF114" s="99">
        <f t="shared" si="119"/>
        <v>7.6923076923076927E-2</v>
      </c>
      <c r="AG114" s="99">
        <f t="shared" si="119"/>
        <v>0.19298245614035087</v>
      </c>
      <c r="AI114" s="99" t="str">
        <f t="shared" si="96"/>
        <v>8 (31%)</v>
      </c>
      <c r="AJ114" s="101" t="str">
        <f t="shared" si="97"/>
        <v>2 (11%)</v>
      </c>
      <c r="AK114" s="101" t="str">
        <f t="shared" si="98"/>
        <v>2 (9%)</v>
      </c>
      <c r="AL114" s="101" t="str">
        <f t="shared" si="99"/>
        <v>9 (21%)</v>
      </c>
      <c r="AM114" s="101" t="str">
        <f t="shared" si="100"/>
        <v>1 (8%)</v>
      </c>
      <c r="AN114" s="102" t="str">
        <f t="shared" si="101"/>
        <v>22 (19%)</v>
      </c>
      <c r="AO114" s="102"/>
      <c r="AP114" s="119" t="s">
        <v>800</v>
      </c>
      <c r="AQ114" s="120" t="str">
        <f t="shared" si="106"/>
        <v>[1T1, 2T2, 1T3] 8 (31%)</v>
      </c>
      <c r="AR114" s="120" t="str">
        <f t="shared" si="107"/>
        <v>[0T1, 0T2, 2T3] 2 (11%)</v>
      </c>
      <c r="AS114" s="120" t="str">
        <f t="shared" si="108"/>
        <v>[0T1, 0T2, 2T3] 2 (9%)</v>
      </c>
      <c r="AT114" s="120" t="str">
        <f t="shared" si="109"/>
        <v>[1T1, 2T2, 2T3] 9 (21%)</v>
      </c>
      <c r="AU114" s="120" t="str">
        <f t="shared" si="110"/>
        <v>[0T1, 0T2, 1T3] 1 (8%)</v>
      </c>
      <c r="AV114" s="121" t="str">
        <f t="shared" si="111"/>
        <v>[2T1, 4T2, 8T3] 22 (19%)</v>
      </c>
    </row>
    <row r="115" spans="1:48" s="138" customFormat="1" x14ac:dyDescent="0.25">
      <c r="A115" s="134" t="s">
        <v>327</v>
      </c>
      <c r="B115" s="135">
        <f t="shared" ref="B115:K119" si="120">INDEX(B$5:B$42,MATCH($A115,$A$5:$A$42,0))</f>
        <v>0</v>
      </c>
      <c r="C115" s="136">
        <f t="shared" si="120"/>
        <v>0</v>
      </c>
      <c r="D115" s="136">
        <f t="shared" si="120"/>
        <v>0</v>
      </c>
      <c r="E115" s="136">
        <f t="shared" si="120"/>
        <v>0</v>
      </c>
      <c r="F115" s="136">
        <f t="shared" si="120"/>
        <v>0</v>
      </c>
      <c r="G115" s="137">
        <f t="shared" si="120"/>
        <v>0</v>
      </c>
      <c r="H115" s="135">
        <f t="shared" si="120"/>
        <v>0</v>
      </c>
      <c r="I115" s="136">
        <f t="shared" si="120"/>
        <v>0</v>
      </c>
      <c r="J115" s="136">
        <f t="shared" si="120"/>
        <v>0</v>
      </c>
      <c r="K115" s="136">
        <f t="shared" si="120"/>
        <v>0</v>
      </c>
      <c r="L115" s="136">
        <f t="shared" ref="L115:Y119" si="121">INDEX(L$5:L$42,MATCH($A115,$A$5:$A$42,0))</f>
        <v>0</v>
      </c>
      <c r="M115" s="137">
        <f t="shared" si="121"/>
        <v>0</v>
      </c>
      <c r="N115" s="135">
        <f t="shared" si="121"/>
        <v>0</v>
      </c>
      <c r="O115" s="136">
        <f t="shared" si="121"/>
        <v>0</v>
      </c>
      <c r="P115" s="136">
        <f t="shared" si="121"/>
        <v>0</v>
      </c>
      <c r="Q115" s="136">
        <f t="shared" si="121"/>
        <v>0</v>
      </c>
      <c r="R115" s="136">
        <f t="shared" si="121"/>
        <v>0</v>
      </c>
      <c r="S115" s="137">
        <f t="shared" si="121"/>
        <v>0</v>
      </c>
      <c r="T115" s="135">
        <f t="shared" si="121"/>
        <v>0</v>
      </c>
      <c r="U115" s="136">
        <f t="shared" si="121"/>
        <v>0</v>
      </c>
      <c r="V115" s="136">
        <f t="shared" si="121"/>
        <v>0</v>
      </c>
      <c r="W115" s="136">
        <f t="shared" si="121"/>
        <v>0</v>
      </c>
      <c r="X115" s="136">
        <f t="shared" si="121"/>
        <v>0</v>
      </c>
      <c r="Y115" s="137">
        <f t="shared" si="121"/>
        <v>0</v>
      </c>
      <c r="AB115" s="139">
        <f t="shared" ref="AB115:AG119" si="122">INDEX(AB$5:AB$42,MATCH($A115,$A$5:$A$42,0))</f>
        <v>0</v>
      </c>
      <c r="AC115" s="140">
        <f t="shared" si="122"/>
        <v>0</v>
      </c>
      <c r="AD115" s="140">
        <f t="shared" si="122"/>
        <v>0</v>
      </c>
      <c r="AE115" s="140">
        <f t="shared" si="122"/>
        <v>0</v>
      </c>
      <c r="AF115" s="140">
        <f t="shared" si="122"/>
        <v>0</v>
      </c>
      <c r="AG115" s="141">
        <f t="shared" si="122"/>
        <v>0</v>
      </c>
      <c r="AI115" s="139" t="str">
        <f t="shared" si="96"/>
        <v>0 (0%)</v>
      </c>
      <c r="AJ115" s="140" t="str">
        <f t="shared" si="97"/>
        <v>0 (0%)</v>
      </c>
      <c r="AK115" s="140" t="str">
        <f t="shared" si="98"/>
        <v>0 (0%)</v>
      </c>
      <c r="AL115" s="140" t="str">
        <f t="shared" si="99"/>
        <v>0 (0%)</v>
      </c>
      <c r="AM115" s="140" t="str">
        <f t="shared" si="100"/>
        <v>0 (0%)</v>
      </c>
      <c r="AN115" s="141" t="str">
        <f t="shared" si="101"/>
        <v>0 (0%)</v>
      </c>
      <c r="AO115" s="141"/>
      <c r="AP115" s="142" t="s">
        <v>327</v>
      </c>
      <c r="AQ115" s="143" t="str">
        <f t="shared" si="106"/>
        <v>[0T1, 0T2, 0T3] 0 (0%)</v>
      </c>
      <c r="AR115" s="143" t="str">
        <f t="shared" si="107"/>
        <v>[0T1, 0T2, 0T3] 0 (0%)</v>
      </c>
      <c r="AS115" s="143" t="str">
        <f t="shared" si="108"/>
        <v>[0T1, 0T2, 0T3] 0 (0%)</v>
      </c>
      <c r="AT115" s="143" t="str">
        <f t="shared" si="109"/>
        <v>[0T1, 0T2, 0T3] 0 (0%)</v>
      </c>
      <c r="AU115" s="143" t="str">
        <f t="shared" si="110"/>
        <v>[0T1, 0T2, 0T3] 0 (0%)</v>
      </c>
      <c r="AV115" s="144" t="str">
        <f t="shared" si="111"/>
        <v>[0T1, 0T2, 0T3] 0 (0%)</v>
      </c>
    </row>
    <row r="116" spans="1:48" x14ac:dyDescent="0.25">
      <c r="A116" s="112" t="s">
        <v>568</v>
      </c>
      <c r="B116" s="70">
        <f t="shared" si="120"/>
        <v>0</v>
      </c>
      <c r="C116" s="3">
        <f t="shared" si="120"/>
        <v>0</v>
      </c>
      <c r="D116" s="3">
        <f t="shared" si="120"/>
        <v>0</v>
      </c>
      <c r="E116" s="3">
        <f t="shared" si="120"/>
        <v>0</v>
      </c>
      <c r="F116" s="3">
        <f t="shared" si="120"/>
        <v>0</v>
      </c>
      <c r="G116" s="71">
        <f t="shared" si="120"/>
        <v>0</v>
      </c>
      <c r="H116" s="70">
        <f t="shared" si="120"/>
        <v>0</v>
      </c>
      <c r="I116" s="3">
        <f t="shared" si="120"/>
        <v>0</v>
      </c>
      <c r="J116" s="3">
        <f t="shared" si="120"/>
        <v>0</v>
      </c>
      <c r="K116" s="3">
        <f t="shared" si="120"/>
        <v>0</v>
      </c>
      <c r="L116" s="3">
        <f t="shared" si="121"/>
        <v>0</v>
      </c>
      <c r="M116" s="71">
        <f t="shared" si="121"/>
        <v>0</v>
      </c>
      <c r="N116" s="70">
        <f t="shared" si="121"/>
        <v>0</v>
      </c>
      <c r="O116" s="3">
        <f t="shared" si="121"/>
        <v>0</v>
      </c>
      <c r="P116" s="3">
        <f t="shared" si="121"/>
        <v>0</v>
      </c>
      <c r="Q116" s="3">
        <f t="shared" si="121"/>
        <v>1</v>
      </c>
      <c r="R116" s="3">
        <f t="shared" si="121"/>
        <v>0</v>
      </c>
      <c r="S116" s="71">
        <f t="shared" si="121"/>
        <v>1</v>
      </c>
      <c r="T116" s="70">
        <f t="shared" si="121"/>
        <v>0</v>
      </c>
      <c r="U116" s="3">
        <f t="shared" si="121"/>
        <v>0</v>
      </c>
      <c r="V116" s="3">
        <f t="shared" si="121"/>
        <v>0</v>
      </c>
      <c r="W116" s="3">
        <f t="shared" si="121"/>
        <v>1</v>
      </c>
      <c r="X116" s="3">
        <f t="shared" si="121"/>
        <v>0</v>
      </c>
      <c r="Y116" s="71">
        <f t="shared" si="121"/>
        <v>1</v>
      </c>
      <c r="AB116" s="100">
        <f t="shared" si="122"/>
        <v>0</v>
      </c>
      <c r="AC116" s="103">
        <f t="shared" si="122"/>
        <v>0</v>
      </c>
      <c r="AD116" s="103">
        <f t="shared" si="122"/>
        <v>0</v>
      </c>
      <c r="AE116" s="103">
        <f t="shared" si="122"/>
        <v>5.2631578947368418E-2</v>
      </c>
      <c r="AF116" s="103">
        <f t="shared" si="122"/>
        <v>0</v>
      </c>
      <c r="AG116" s="104">
        <f t="shared" si="122"/>
        <v>2.0833333333333332E-2</v>
      </c>
      <c r="AI116" s="100" t="str">
        <f t="shared" si="96"/>
        <v>0 (0%)</v>
      </c>
      <c r="AJ116" s="103" t="str">
        <f t="shared" si="97"/>
        <v>0 (0%)</v>
      </c>
      <c r="AK116" s="103" t="str">
        <f t="shared" si="98"/>
        <v>0 (0%)</v>
      </c>
      <c r="AL116" s="103" t="str">
        <f t="shared" si="99"/>
        <v>1 (5%)</v>
      </c>
      <c r="AM116" s="103" t="str">
        <f t="shared" si="100"/>
        <v>0 (0%)</v>
      </c>
      <c r="AN116" s="104" t="str">
        <f t="shared" si="101"/>
        <v>1 (2%)</v>
      </c>
      <c r="AO116" s="104"/>
      <c r="AP116" s="122" t="s">
        <v>568</v>
      </c>
      <c r="AQ116" s="123" t="str">
        <f t="shared" si="106"/>
        <v>[0T1, 0T2, 0T3] 0 (0%)</v>
      </c>
      <c r="AR116" s="123" t="str">
        <f t="shared" si="107"/>
        <v>[0T1, 0T2, 0T3] 0 (0%)</v>
      </c>
      <c r="AS116" s="123" t="str">
        <f t="shared" si="108"/>
        <v>[0T1, 0T2, 0T3] 0 (0%)</v>
      </c>
      <c r="AT116" s="123" t="str">
        <f t="shared" si="109"/>
        <v>[0T1, 0T2, 1T3] 1 (5%)</v>
      </c>
      <c r="AU116" s="123" t="str">
        <f t="shared" si="110"/>
        <v>[0T1, 0T2, 0T3] 0 (0%)</v>
      </c>
      <c r="AV116" s="124" t="str">
        <f t="shared" si="111"/>
        <v>[0T1, 0T2, 1T3] 1 (2%)</v>
      </c>
    </row>
    <row r="117" spans="1:48" x14ac:dyDescent="0.25">
      <c r="A117" s="112" t="s">
        <v>178</v>
      </c>
      <c r="B117" s="70">
        <f t="shared" si="120"/>
        <v>1</v>
      </c>
      <c r="C117" s="3">
        <f t="shared" si="120"/>
        <v>0</v>
      </c>
      <c r="D117" s="3">
        <f t="shared" si="120"/>
        <v>0</v>
      </c>
      <c r="E117" s="3">
        <f t="shared" si="120"/>
        <v>1</v>
      </c>
      <c r="F117" s="3">
        <f t="shared" si="120"/>
        <v>0</v>
      </c>
      <c r="G117" s="71">
        <f t="shared" si="120"/>
        <v>2</v>
      </c>
      <c r="H117" s="70">
        <f t="shared" si="120"/>
        <v>1</v>
      </c>
      <c r="I117" s="3">
        <f t="shared" si="120"/>
        <v>0</v>
      </c>
      <c r="J117" s="3">
        <f t="shared" si="120"/>
        <v>0</v>
      </c>
      <c r="K117" s="3">
        <f t="shared" si="120"/>
        <v>1</v>
      </c>
      <c r="L117" s="3">
        <f t="shared" si="121"/>
        <v>0</v>
      </c>
      <c r="M117" s="71">
        <f t="shared" si="121"/>
        <v>2</v>
      </c>
      <c r="N117" s="70">
        <f t="shared" si="121"/>
        <v>0</v>
      </c>
      <c r="O117" s="3">
        <f t="shared" si="121"/>
        <v>2</v>
      </c>
      <c r="P117" s="3">
        <f t="shared" si="121"/>
        <v>2</v>
      </c>
      <c r="Q117" s="3">
        <f t="shared" si="121"/>
        <v>1</v>
      </c>
      <c r="R117" s="3">
        <f t="shared" si="121"/>
        <v>1</v>
      </c>
      <c r="S117" s="71">
        <f t="shared" si="121"/>
        <v>6</v>
      </c>
      <c r="T117" s="70">
        <f t="shared" si="121"/>
        <v>5</v>
      </c>
      <c r="U117" s="3">
        <f t="shared" si="121"/>
        <v>2</v>
      </c>
      <c r="V117" s="3">
        <f t="shared" si="121"/>
        <v>2</v>
      </c>
      <c r="W117" s="3">
        <f t="shared" si="121"/>
        <v>6</v>
      </c>
      <c r="X117" s="3">
        <f t="shared" si="121"/>
        <v>1</v>
      </c>
      <c r="Y117" s="71">
        <f t="shared" si="121"/>
        <v>16</v>
      </c>
      <c r="AB117" s="100">
        <f t="shared" si="122"/>
        <v>0.29411764705882354</v>
      </c>
      <c r="AC117" s="103">
        <f t="shared" si="122"/>
        <v>0.2857142857142857</v>
      </c>
      <c r="AD117" s="103">
        <f t="shared" si="122"/>
        <v>0.22222222222222221</v>
      </c>
      <c r="AE117" s="103">
        <f t="shared" si="122"/>
        <v>0.31578947368421051</v>
      </c>
      <c r="AF117" s="103">
        <f t="shared" si="122"/>
        <v>0.14285714285714285</v>
      </c>
      <c r="AG117" s="104">
        <f t="shared" si="122"/>
        <v>0.33333333333333331</v>
      </c>
      <c r="AI117" s="100" t="str">
        <f t="shared" si="96"/>
        <v>5 (29%)</v>
      </c>
      <c r="AJ117" s="103" t="str">
        <f t="shared" si="97"/>
        <v>2 (29%)</v>
      </c>
      <c r="AK117" s="103" t="str">
        <f t="shared" si="98"/>
        <v>2 (22%)</v>
      </c>
      <c r="AL117" s="103" t="str">
        <f t="shared" si="99"/>
        <v>6 (32%)</v>
      </c>
      <c r="AM117" s="103" t="str">
        <f t="shared" si="100"/>
        <v>1 (14%)</v>
      </c>
      <c r="AN117" s="104" t="str">
        <f t="shared" si="101"/>
        <v>16 (33%)</v>
      </c>
      <c r="AO117" s="104"/>
      <c r="AP117" s="122" t="s">
        <v>178</v>
      </c>
      <c r="AQ117" s="123" t="str">
        <f t="shared" si="106"/>
        <v>[1T1, 1T2, 0T3] 5 (29%)</v>
      </c>
      <c r="AR117" s="123" t="str">
        <f t="shared" si="107"/>
        <v>[0T1, 0T2, 2T3] 2 (29%)</v>
      </c>
      <c r="AS117" s="123" t="str">
        <f t="shared" si="108"/>
        <v>[0T1, 0T2, 2T3] 2 (22%)</v>
      </c>
      <c r="AT117" s="123" t="str">
        <f t="shared" si="109"/>
        <v>[1T1, 1T2, 1T3] 6 (32%)</v>
      </c>
      <c r="AU117" s="123" t="str">
        <f t="shared" si="110"/>
        <v>[0T1, 0T2, 1T3] 1 (14%)</v>
      </c>
      <c r="AV117" s="124" t="str">
        <f t="shared" si="111"/>
        <v>[2T1, 2T2, 6T3] 16 (33%)</v>
      </c>
    </row>
    <row r="118" spans="1:48" x14ac:dyDescent="0.25">
      <c r="A118" s="112" t="s">
        <v>552</v>
      </c>
      <c r="B118" s="70">
        <f t="shared" si="120"/>
        <v>0</v>
      </c>
      <c r="C118" s="3">
        <f t="shared" si="120"/>
        <v>0</v>
      </c>
      <c r="D118" s="3">
        <f t="shared" si="120"/>
        <v>0</v>
      </c>
      <c r="E118" s="3">
        <f t="shared" si="120"/>
        <v>0</v>
      </c>
      <c r="F118" s="3">
        <f t="shared" si="120"/>
        <v>0</v>
      </c>
      <c r="G118" s="71">
        <f t="shared" si="120"/>
        <v>0</v>
      </c>
      <c r="H118" s="70">
        <f t="shared" si="120"/>
        <v>0</v>
      </c>
      <c r="I118" s="3">
        <f t="shared" si="120"/>
        <v>0</v>
      </c>
      <c r="J118" s="3">
        <f t="shared" si="120"/>
        <v>0</v>
      </c>
      <c r="K118" s="3">
        <f t="shared" si="120"/>
        <v>0</v>
      </c>
      <c r="L118" s="3">
        <f t="shared" si="121"/>
        <v>0</v>
      </c>
      <c r="M118" s="71">
        <f t="shared" si="121"/>
        <v>0</v>
      </c>
      <c r="N118" s="70">
        <f t="shared" si="121"/>
        <v>1</v>
      </c>
      <c r="O118" s="3">
        <f t="shared" si="121"/>
        <v>0</v>
      </c>
      <c r="P118" s="3">
        <f t="shared" si="121"/>
        <v>0</v>
      </c>
      <c r="Q118" s="3">
        <f t="shared" si="121"/>
        <v>0</v>
      </c>
      <c r="R118" s="3">
        <f t="shared" si="121"/>
        <v>0</v>
      </c>
      <c r="S118" s="71">
        <f t="shared" si="121"/>
        <v>1</v>
      </c>
      <c r="T118" s="70">
        <f t="shared" si="121"/>
        <v>1</v>
      </c>
      <c r="U118" s="3">
        <f t="shared" si="121"/>
        <v>0</v>
      </c>
      <c r="V118" s="3">
        <f t="shared" si="121"/>
        <v>0</v>
      </c>
      <c r="W118" s="3">
        <f t="shared" si="121"/>
        <v>0</v>
      </c>
      <c r="X118" s="3">
        <f t="shared" si="121"/>
        <v>0</v>
      </c>
      <c r="Y118" s="71">
        <f t="shared" si="121"/>
        <v>1</v>
      </c>
      <c r="AB118" s="100">
        <f t="shared" si="122"/>
        <v>5.8823529411764705E-2</v>
      </c>
      <c r="AC118" s="103">
        <f t="shared" si="122"/>
        <v>0</v>
      </c>
      <c r="AD118" s="103">
        <f t="shared" si="122"/>
        <v>0</v>
      </c>
      <c r="AE118" s="103">
        <f t="shared" si="122"/>
        <v>0</v>
      </c>
      <c r="AF118" s="103">
        <f t="shared" si="122"/>
        <v>0</v>
      </c>
      <c r="AG118" s="104">
        <f t="shared" si="122"/>
        <v>2.0833333333333332E-2</v>
      </c>
      <c r="AI118" s="100" t="str">
        <f t="shared" si="96"/>
        <v>1 (6%)</v>
      </c>
      <c r="AJ118" s="103" t="str">
        <f t="shared" si="97"/>
        <v>0 (0%)</v>
      </c>
      <c r="AK118" s="103" t="str">
        <f t="shared" si="98"/>
        <v>0 (0%)</v>
      </c>
      <c r="AL118" s="103" t="str">
        <f t="shared" si="99"/>
        <v>0 (0%)</v>
      </c>
      <c r="AM118" s="103" t="str">
        <f t="shared" si="100"/>
        <v>0 (0%)</v>
      </c>
      <c r="AN118" s="104" t="str">
        <f t="shared" si="101"/>
        <v>1 (2%)</v>
      </c>
      <c r="AO118" s="104"/>
      <c r="AP118" s="122" t="s">
        <v>552</v>
      </c>
      <c r="AQ118" s="123" t="str">
        <f t="shared" si="106"/>
        <v>[0T1, 0T2, 1T3] 1 (6%)</v>
      </c>
      <c r="AR118" s="123" t="str">
        <f t="shared" si="107"/>
        <v>[0T1, 0T2, 0T3] 0 (0%)</v>
      </c>
      <c r="AS118" s="123" t="str">
        <f t="shared" si="108"/>
        <v>[0T1, 0T2, 0T3] 0 (0%)</v>
      </c>
      <c r="AT118" s="123" t="str">
        <f t="shared" si="109"/>
        <v>[0T1, 0T2, 0T3] 0 (0%)</v>
      </c>
      <c r="AU118" s="123" t="str">
        <f t="shared" si="110"/>
        <v>[0T1, 0T2, 0T3] 0 (0%)</v>
      </c>
      <c r="AV118" s="124" t="str">
        <f t="shared" si="111"/>
        <v>[0T1, 0T2, 1T3] 1 (2%)</v>
      </c>
    </row>
    <row r="119" spans="1:48" x14ac:dyDescent="0.25">
      <c r="A119" s="112" t="s">
        <v>165</v>
      </c>
      <c r="B119" s="70">
        <f t="shared" si="120"/>
        <v>0</v>
      </c>
      <c r="C119" s="3">
        <f t="shared" si="120"/>
        <v>0</v>
      </c>
      <c r="D119" s="3">
        <f t="shared" si="120"/>
        <v>0</v>
      </c>
      <c r="E119" s="3">
        <f t="shared" si="120"/>
        <v>0</v>
      </c>
      <c r="F119" s="3">
        <f t="shared" si="120"/>
        <v>0</v>
      </c>
      <c r="G119" s="71">
        <f t="shared" si="120"/>
        <v>0</v>
      </c>
      <c r="H119" s="70">
        <f t="shared" si="120"/>
        <v>1</v>
      </c>
      <c r="I119" s="3">
        <f t="shared" si="120"/>
        <v>0</v>
      </c>
      <c r="J119" s="3">
        <f t="shared" si="120"/>
        <v>0</v>
      </c>
      <c r="K119" s="3">
        <f t="shared" si="120"/>
        <v>1</v>
      </c>
      <c r="L119" s="3">
        <f t="shared" si="121"/>
        <v>0</v>
      </c>
      <c r="M119" s="71">
        <f t="shared" si="121"/>
        <v>2</v>
      </c>
      <c r="N119" s="70">
        <f t="shared" si="121"/>
        <v>0</v>
      </c>
      <c r="O119" s="3">
        <f t="shared" si="121"/>
        <v>0</v>
      </c>
      <c r="P119" s="3">
        <f t="shared" si="121"/>
        <v>0</v>
      </c>
      <c r="Q119" s="3">
        <f t="shared" si="121"/>
        <v>0</v>
      </c>
      <c r="R119" s="3">
        <f t="shared" si="121"/>
        <v>0</v>
      </c>
      <c r="S119" s="71">
        <f t="shared" si="121"/>
        <v>0</v>
      </c>
      <c r="T119" s="70">
        <f t="shared" si="121"/>
        <v>2</v>
      </c>
      <c r="U119" s="3">
        <f t="shared" si="121"/>
        <v>0</v>
      </c>
      <c r="V119" s="3">
        <f t="shared" si="121"/>
        <v>0</v>
      </c>
      <c r="W119" s="3">
        <f t="shared" si="121"/>
        <v>2</v>
      </c>
      <c r="X119" s="3">
        <f t="shared" si="121"/>
        <v>0</v>
      </c>
      <c r="Y119" s="71">
        <f t="shared" si="121"/>
        <v>4</v>
      </c>
      <c r="AB119" s="100">
        <f t="shared" si="122"/>
        <v>0.11764705882352941</v>
      </c>
      <c r="AC119" s="103">
        <f t="shared" si="122"/>
        <v>0</v>
      </c>
      <c r="AD119" s="103">
        <f t="shared" si="122"/>
        <v>0</v>
      </c>
      <c r="AE119" s="103">
        <f t="shared" si="122"/>
        <v>0.10526315789473684</v>
      </c>
      <c r="AF119" s="103">
        <f t="shared" si="122"/>
        <v>0</v>
      </c>
      <c r="AG119" s="104">
        <f t="shared" si="122"/>
        <v>8.3333333333333329E-2</v>
      </c>
      <c r="AI119" s="100" t="str">
        <f t="shared" si="96"/>
        <v>2 (12%)</v>
      </c>
      <c r="AJ119" s="103" t="str">
        <f t="shared" si="97"/>
        <v>0 (0%)</v>
      </c>
      <c r="AK119" s="103" t="str">
        <f t="shared" si="98"/>
        <v>0 (0%)</v>
      </c>
      <c r="AL119" s="103" t="str">
        <f t="shared" si="99"/>
        <v>2 (11%)</v>
      </c>
      <c r="AM119" s="103" t="str">
        <f t="shared" si="100"/>
        <v>0 (0%)</v>
      </c>
      <c r="AN119" s="104" t="str">
        <f t="shared" si="101"/>
        <v>4 (8%)</v>
      </c>
      <c r="AO119" s="104"/>
      <c r="AP119" s="122" t="s">
        <v>165</v>
      </c>
      <c r="AQ119" s="123" t="str">
        <f t="shared" si="106"/>
        <v>[0T1, 1T2, 0T3] 2 (12%)</v>
      </c>
      <c r="AR119" s="123" t="str">
        <f t="shared" si="107"/>
        <v>[0T1, 0T2, 0T3] 0 (0%)</v>
      </c>
      <c r="AS119" s="123" t="str">
        <f t="shared" si="108"/>
        <v>[0T1, 0T2, 0T3] 0 (0%)</v>
      </c>
      <c r="AT119" s="123" t="str">
        <f t="shared" si="109"/>
        <v>[0T1, 1T2, 0T3] 2 (11%)</v>
      </c>
      <c r="AU119" s="123" t="str">
        <f t="shared" si="110"/>
        <v>[0T1, 0T2, 0T3] 0 (0%)</v>
      </c>
      <c r="AV119" s="124" t="str">
        <f t="shared" si="111"/>
        <v>[0T1, 2T2, 0T3] 4 (8%)</v>
      </c>
    </row>
    <row r="120" spans="1:48" x14ac:dyDescent="0.25">
      <c r="A120" s="113" t="s">
        <v>801</v>
      </c>
      <c r="B120" s="96">
        <f t="shared" ref="B120:Y120" si="123">INDEX(B$73:B$78,MATCH($A120,$A$73:$A$78,0))</f>
        <v>1</v>
      </c>
      <c r="C120" s="97">
        <f t="shared" si="123"/>
        <v>1</v>
      </c>
      <c r="D120" s="97">
        <f t="shared" si="123"/>
        <v>0</v>
      </c>
      <c r="E120" s="97">
        <f t="shared" si="123"/>
        <v>0</v>
      </c>
      <c r="F120" s="97">
        <f t="shared" si="123"/>
        <v>0</v>
      </c>
      <c r="G120" s="98">
        <f t="shared" si="123"/>
        <v>2</v>
      </c>
      <c r="H120" s="96">
        <f t="shared" si="123"/>
        <v>1</v>
      </c>
      <c r="I120" s="97">
        <f t="shared" si="123"/>
        <v>1</v>
      </c>
      <c r="J120" s="97">
        <f t="shared" si="123"/>
        <v>0</v>
      </c>
      <c r="K120" s="97">
        <f t="shared" si="123"/>
        <v>3</v>
      </c>
      <c r="L120" s="97">
        <f t="shared" si="123"/>
        <v>0</v>
      </c>
      <c r="M120" s="98">
        <f t="shared" si="123"/>
        <v>5</v>
      </c>
      <c r="N120" s="96">
        <f t="shared" si="123"/>
        <v>3</v>
      </c>
      <c r="O120" s="97">
        <f t="shared" si="123"/>
        <v>1</v>
      </c>
      <c r="P120" s="97">
        <f t="shared" si="123"/>
        <v>1</v>
      </c>
      <c r="Q120" s="97">
        <f t="shared" si="123"/>
        <v>0</v>
      </c>
      <c r="R120" s="97">
        <f t="shared" si="123"/>
        <v>1</v>
      </c>
      <c r="S120" s="98">
        <f t="shared" si="123"/>
        <v>6</v>
      </c>
      <c r="T120" s="96">
        <f t="shared" si="123"/>
        <v>8</v>
      </c>
      <c r="U120" s="97">
        <f t="shared" si="123"/>
        <v>6</v>
      </c>
      <c r="V120" s="97">
        <f t="shared" si="123"/>
        <v>1</v>
      </c>
      <c r="W120" s="97">
        <f t="shared" si="123"/>
        <v>6</v>
      </c>
      <c r="X120" s="97">
        <f t="shared" si="123"/>
        <v>1</v>
      </c>
      <c r="Y120" s="98">
        <f t="shared" si="123"/>
        <v>22</v>
      </c>
      <c r="AB120" s="99">
        <f t="shared" ref="AB120:AG120" si="124">INDEX(AB$73:AB$78,MATCH($A120,$A$73:$A$78,0))</f>
        <v>0.30769230769230771</v>
      </c>
      <c r="AC120" s="99">
        <f t="shared" si="124"/>
        <v>0.31578947368421051</v>
      </c>
      <c r="AD120" s="99">
        <f t="shared" si="124"/>
        <v>4.3478260869565216E-2</v>
      </c>
      <c r="AE120" s="99">
        <f t="shared" si="124"/>
        <v>0.14285714285714285</v>
      </c>
      <c r="AF120" s="99">
        <f t="shared" si="124"/>
        <v>7.6923076923076927E-2</v>
      </c>
      <c r="AG120" s="99">
        <f t="shared" si="124"/>
        <v>0.19298245614035087</v>
      </c>
      <c r="AI120" s="99" t="str">
        <f t="shared" si="96"/>
        <v>8 (31%)</v>
      </c>
      <c r="AJ120" s="101" t="str">
        <f t="shared" si="97"/>
        <v>6 (32%)</v>
      </c>
      <c r="AK120" s="101" t="str">
        <f t="shared" si="98"/>
        <v>1 (4%)</v>
      </c>
      <c r="AL120" s="101" t="str">
        <f t="shared" si="99"/>
        <v>6 (14%)</v>
      </c>
      <c r="AM120" s="101" t="str">
        <f t="shared" si="100"/>
        <v>1 (8%)</v>
      </c>
      <c r="AN120" s="102" t="str">
        <f t="shared" si="101"/>
        <v>22 (19%)</v>
      </c>
      <c r="AO120" s="102"/>
      <c r="AP120" s="119" t="s">
        <v>801</v>
      </c>
      <c r="AQ120" s="120" t="str">
        <f t="shared" si="106"/>
        <v>[1T1, 1T2, 3T3] 8 (31%)</v>
      </c>
      <c r="AR120" s="120" t="str">
        <f t="shared" si="107"/>
        <v>[1T1, 1T2, 1T3] 6 (32%)</v>
      </c>
      <c r="AS120" s="120" t="str">
        <f t="shared" si="108"/>
        <v>[0T1, 0T2, 1T3] 1 (4%)</v>
      </c>
      <c r="AT120" s="120" t="str">
        <f t="shared" si="109"/>
        <v>[0T1, 3T2, 0T3] 6 (14%)</v>
      </c>
      <c r="AU120" s="120" t="str">
        <f t="shared" si="110"/>
        <v>[0T1, 0T2, 1T3] 1 (8%)</v>
      </c>
      <c r="AV120" s="121" t="str">
        <f t="shared" si="111"/>
        <v>[2T1, 5T2, 6T3] 22 (19%)</v>
      </c>
    </row>
    <row r="121" spans="1:48" x14ac:dyDescent="0.25">
      <c r="A121" s="112" t="s">
        <v>216</v>
      </c>
      <c r="B121" s="70">
        <f t="shared" ref="B121:K126" si="125">INDEX(B$5:B$42,MATCH($A121,$A$5:$A$42,0))</f>
        <v>0</v>
      </c>
      <c r="C121" s="3">
        <f t="shared" si="125"/>
        <v>0</v>
      </c>
      <c r="D121" s="3">
        <f t="shared" si="125"/>
        <v>0</v>
      </c>
      <c r="E121" s="3">
        <f t="shared" si="125"/>
        <v>0</v>
      </c>
      <c r="F121" s="3">
        <f t="shared" si="125"/>
        <v>0</v>
      </c>
      <c r="G121" s="71">
        <f t="shared" si="125"/>
        <v>0</v>
      </c>
      <c r="H121" s="70">
        <f t="shared" si="125"/>
        <v>0</v>
      </c>
      <c r="I121" s="3">
        <f t="shared" si="125"/>
        <v>0</v>
      </c>
      <c r="J121" s="3">
        <f t="shared" si="125"/>
        <v>0</v>
      </c>
      <c r="K121" s="3">
        <f t="shared" si="125"/>
        <v>0</v>
      </c>
      <c r="L121" s="3">
        <f t="shared" ref="L121:Y126" si="126">INDEX(L$5:L$42,MATCH($A121,$A$5:$A$42,0))</f>
        <v>0</v>
      </c>
      <c r="M121" s="71">
        <f t="shared" si="126"/>
        <v>0</v>
      </c>
      <c r="N121" s="70">
        <f t="shared" si="126"/>
        <v>1</v>
      </c>
      <c r="O121" s="3">
        <f t="shared" si="126"/>
        <v>0</v>
      </c>
      <c r="P121" s="3">
        <f t="shared" si="126"/>
        <v>0</v>
      </c>
      <c r="Q121" s="3">
        <f t="shared" si="126"/>
        <v>0</v>
      </c>
      <c r="R121" s="3">
        <f t="shared" si="126"/>
        <v>0</v>
      </c>
      <c r="S121" s="71">
        <f t="shared" si="126"/>
        <v>1</v>
      </c>
      <c r="T121" s="70">
        <f t="shared" si="126"/>
        <v>1</v>
      </c>
      <c r="U121" s="3">
        <f t="shared" si="126"/>
        <v>0</v>
      </c>
      <c r="V121" s="3">
        <f t="shared" si="126"/>
        <v>0</v>
      </c>
      <c r="W121" s="3">
        <f t="shared" si="126"/>
        <v>0</v>
      </c>
      <c r="X121" s="3">
        <f t="shared" si="126"/>
        <v>0</v>
      </c>
      <c r="Y121" s="71">
        <f t="shared" si="126"/>
        <v>1</v>
      </c>
      <c r="AB121" s="100">
        <f t="shared" ref="AB121:AG126" si="127">INDEX(AB$5:AB$42,MATCH($A121,$A$5:$A$42,0))</f>
        <v>5.8823529411764705E-2</v>
      </c>
      <c r="AC121" s="103">
        <f t="shared" si="127"/>
        <v>0</v>
      </c>
      <c r="AD121" s="103">
        <f t="shared" si="127"/>
        <v>0</v>
      </c>
      <c r="AE121" s="103">
        <f t="shared" si="127"/>
        <v>0</v>
      </c>
      <c r="AF121" s="103">
        <f t="shared" si="127"/>
        <v>0</v>
      </c>
      <c r="AG121" s="104">
        <f t="shared" si="127"/>
        <v>2.0833333333333332E-2</v>
      </c>
      <c r="AI121" s="100" t="str">
        <f t="shared" si="96"/>
        <v>1 (6%)</v>
      </c>
      <c r="AJ121" s="103" t="str">
        <f t="shared" si="97"/>
        <v>0 (0%)</v>
      </c>
      <c r="AK121" s="103" t="str">
        <f t="shared" si="98"/>
        <v>0 (0%)</v>
      </c>
      <c r="AL121" s="103" t="str">
        <f t="shared" si="99"/>
        <v>0 (0%)</v>
      </c>
      <c r="AM121" s="103" t="str">
        <f t="shared" si="100"/>
        <v>0 (0%)</v>
      </c>
      <c r="AN121" s="104" t="str">
        <f t="shared" si="101"/>
        <v>1 (2%)</v>
      </c>
      <c r="AO121" s="104"/>
      <c r="AP121" s="122" t="s">
        <v>216</v>
      </c>
      <c r="AQ121" s="123" t="str">
        <f t="shared" si="106"/>
        <v>[0T1, 0T2, 1T3] 1 (6%)</v>
      </c>
      <c r="AR121" s="123" t="str">
        <f t="shared" si="107"/>
        <v>[0T1, 0T2, 0T3] 0 (0%)</v>
      </c>
      <c r="AS121" s="123" t="str">
        <f t="shared" si="108"/>
        <v>[0T1, 0T2, 0T3] 0 (0%)</v>
      </c>
      <c r="AT121" s="123" t="str">
        <f t="shared" si="109"/>
        <v>[0T1, 0T2, 0T3] 0 (0%)</v>
      </c>
      <c r="AU121" s="123" t="str">
        <f t="shared" si="110"/>
        <v>[0T1, 0T2, 0T3] 0 (0%)</v>
      </c>
      <c r="AV121" s="124" t="str">
        <f t="shared" si="111"/>
        <v>[0T1, 0T2, 1T3] 1 (2%)</v>
      </c>
    </row>
    <row r="122" spans="1:48" x14ac:dyDescent="0.25">
      <c r="A122" s="112" t="s">
        <v>354</v>
      </c>
      <c r="B122" s="70">
        <f t="shared" si="125"/>
        <v>0</v>
      </c>
      <c r="C122" s="3">
        <f t="shared" si="125"/>
        <v>0</v>
      </c>
      <c r="D122" s="3">
        <f t="shared" si="125"/>
        <v>0</v>
      </c>
      <c r="E122" s="3">
        <f t="shared" si="125"/>
        <v>0</v>
      </c>
      <c r="F122" s="3">
        <f t="shared" si="125"/>
        <v>0</v>
      </c>
      <c r="G122" s="71">
        <f t="shared" si="125"/>
        <v>0</v>
      </c>
      <c r="H122" s="70">
        <f t="shared" si="125"/>
        <v>0</v>
      </c>
      <c r="I122" s="3">
        <f t="shared" si="125"/>
        <v>0</v>
      </c>
      <c r="J122" s="3">
        <f t="shared" si="125"/>
        <v>0</v>
      </c>
      <c r="K122" s="3">
        <f t="shared" si="125"/>
        <v>0</v>
      </c>
      <c r="L122" s="3">
        <f t="shared" si="126"/>
        <v>0</v>
      </c>
      <c r="M122" s="71">
        <f t="shared" si="126"/>
        <v>0</v>
      </c>
      <c r="N122" s="70">
        <f t="shared" si="126"/>
        <v>0</v>
      </c>
      <c r="O122" s="3">
        <f t="shared" si="126"/>
        <v>1</v>
      </c>
      <c r="P122" s="3">
        <f t="shared" si="126"/>
        <v>1</v>
      </c>
      <c r="Q122" s="3">
        <f t="shared" si="126"/>
        <v>0</v>
      </c>
      <c r="R122" s="3">
        <f t="shared" si="126"/>
        <v>0</v>
      </c>
      <c r="S122" s="71">
        <f t="shared" si="126"/>
        <v>2</v>
      </c>
      <c r="T122" s="70">
        <f t="shared" si="126"/>
        <v>0</v>
      </c>
      <c r="U122" s="3">
        <f t="shared" si="126"/>
        <v>1</v>
      </c>
      <c r="V122" s="3">
        <f t="shared" si="126"/>
        <v>1</v>
      </c>
      <c r="W122" s="3">
        <f t="shared" si="126"/>
        <v>0</v>
      </c>
      <c r="X122" s="3">
        <f t="shared" si="126"/>
        <v>0</v>
      </c>
      <c r="Y122" s="71">
        <f t="shared" si="126"/>
        <v>2</v>
      </c>
      <c r="AB122" s="100">
        <f t="shared" si="127"/>
        <v>0</v>
      </c>
      <c r="AC122" s="103">
        <f t="shared" si="127"/>
        <v>0.14285714285714285</v>
      </c>
      <c r="AD122" s="103">
        <f t="shared" si="127"/>
        <v>0.1111111111111111</v>
      </c>
      <c r="AE122" s="103">
        <f t="shared" si="127"/>
        <v>0</v>
      </c>
      <c r="AF122" s="103">
        <f t="shared" si="127"/>
        <v>0</v>
      </c>
      <c r="AG122" s="104">
        <f t="shared" si="127"/>
        <v>4.1666666666666664E-2</v>
      </c>
      <c r="AI122" s="100" t="str">
        <f t="shared" si="96"/>
        <v>0 (0%)</v>
      </c>
      <c r="AJ122" s="103" t="str">
        <f t="shared" si="97"/>
        <v>1 (14%)</v>
      </c>
      <c r="AK122" s="103" t="str">
        <f t="shared" si="98"/>
        <v>1 (11%)</v>
      </c>
      <c r="AL122" s="103" t="str">
        <f t="shared" si="99"/>
        <v>0 (0%)</v>
      </c>
      <c r="AM122" s="103" t="str">
        <f t="shared" si="100"/>
        <v>0 (0%)</v>
      </c>
      <c r="AN122" s="104" t="str">
        <f t="shared" si="101"/>
        <v>2 (4%)</v>
      </c>
      <c r="AO122" s="104"/>
      <c r="AP122" s="122" t="s">
        <v>354</v>
      </c>
      <c r="AQ122" s="123" t="str">
        <f t="shared" si="106"/>
        <v>[0T1, 0T2, 0T3] 0 (0%)</v>
      </c>
      <c r="AR122" s="123" t="str">
        <f t="shared" si="107"/>
        <v>[0T1, 0T2, 1T3] 1 (14%)</v>
      </c>
      <c r="AS122" s="123" t="str">
        <f t="shared" si="108"/>
        <v>[0T1, 0T2, 1T3] 1 (11%)</v>
      </c>
      <c r="AT122" s="123" t="str">
        <f t="shared" si="109"/>
        <v>[0T1, 0T2, 0T3] 0 (0%)</v>
      </c>
      <c r="AU122" s="123" t="str">
        <f t="shared" si="110"/>
        <v>[0T1, 0T2, 0T3] 0 (0%)</v>
      </c>
      <c r="AV122" s="124" t="str">
        <f t="shared" si="111"/>
        <v>[0T1, 0T2, 2T3] 2 (4%)</v>
      </c>
    </row>
    <row r="123" spans="1:48" x14ac:dyDescent="0.25">
      <c r="A123" s="112" t="s">
        <v>616</v>
      </c>
      <c r="B123" s="70">
        <f t="shared" si="125"/>
        <v>0</v>
      </c>
      <c r="C123" s="3">
        <f t="shared" si="125"/>
        <v>1</v>
      </c>
      <c r="D123" s="3">
        <f t="shared" si="125"/>
        <v>0</v>
      </c>
      <c r="E123" s="3">
        <f t="shared" si="125"/>
        <v>0</v>
      </c>
      <c r="F123" s="3">
        <f t="shared" si="125"/>
        <v>0</v>
      </c>
      <c r="G123" s="71">
        <f t="shared" si="125"/>
        <v>1</v>
      </c>
      <c r="H123" s="70">
        <f t="shared" si="125"/>
        <v>0</v>
      </c>
      <c r="I123" s="3">
        <f t="shared" si="125"/>
        <v>0</v>
      </c>
      <c r="J123" s="3">
        <f t="shared" si="125"/>
        <v>0</v>
      </c>
      <c r="K123" s="3">
        <f t="shared" si="125"/>
        <v>0</v>
      </c>
      <c r="L123" s="3">
        <f t="shared" si="126"/>
        <v>0</v>
      </c>
      <c r="M123" s="71">
        <f t="shared" si="126"/>
        <v>0</v>
      </c>
      <c r="N123" s="70">
        <f t="shared" si="126"/>
        <v>0</v>
      </c>
      <c r="O123" s="3">
        <f t="shared" si="126"/>
        <v>0</v>
      </c>
      <c r="P123" s="3">
        <f t="shared" si="126"/>
        <v>0</v>
      </c>
      <c r="Q123" s="3">
        <f t="shared" si="126"/>
        <v>0</v>
      </c>
      <c r="R123" s="3">
        <f t="shared" si="126"/>
        <v>0</v>
      </c>
      <c r="S123" s="71">
        <f t="shared" si="126"/>
        <v>0</v>
      </c>
      <c r="T123" s="70">
        <f t="shared" si="126"/>
        <v>0</v>
      </c>
      <c r="U123" s="3">
        <f t="shared" si="126"/>
        <v>3</v>
      </c>
      <c r="V123" s="3">
        <f t="shared" si="126"/>
        <v>0</v>
      </c>
      <c r="W123" s="3">
        <f t="shared" si="126"/>
        <v>0</v>
      </c>
      <c r="X123" s="3">
        <f t="shared" si="126"/>
        <v>0</v>
      </c>
      <c r="Y123" s="71">
        <f t="shared" si="126"/>
        <v>3</v>
      </c>
      <c r="AB123" s="100">
        <f t="shared" si="127"/>
        <v>0</v>
      </c>
      <c r="AC123" s="103">
        <f t="shared" si="127"/>
        <v>0.42857142857142855</v>
      </c>
      <c r="AD123" s="103">
        <f t="shared" si="127"/>
        <v>0</v>
      </c>
      <c r="AE123" s="103">
        <f t="shared" si="127"/>
        <v>0</v>
      </c>
      <c r="AF123" s="103">
        <f t="shared" si="127"/>
        <v>0</v>
      </c>
      <c r="AG123" s="104">
        <f t="shared" si="127"/>
        <v>6.25E-2</v>
      </c>
      <c r="AI123" s="100" t="str">
        <f t="shared" si="96"/>
        <v>0 (0%)</v>
      </c>
      <c r="AJ123" s="103" t="str">
        <f t="shared" si="97"/>
        <v>3 (43%)</v>
      </c>
      <c r="AK123" s="103" t="str">
        <f t="shared" si="98"/>
        <v>0 (0%)</v>
      </c>
      <c r="AL123" s="103" t="str">
        <f t="shared" si="99"/>
        <v>0 (0%)</v>
      </c>
      <c r="AM123" s="103" t="str">
        <f t="shared" si="100"/>
        <v>0 (0%)</v>
      </c>
      <c r="AN123" s="104" t="str">
        <f t="shared" si="101"/>
        <v>3 (6%)</v>
      </c>
      <c r="AO123" s="104"/>
      <c r="AP123" s="122" t="s">
        <v>616</v>
      </c>
      <c r="AQ123" s="123" t="str">
        <f t="shared" si="106"/>
        <v>[0T1, 0T2, 0T3] 0 (0%)</v>
      </c>
      <c r="AR123" s="123" t="str">
        <f t="shared" si="107"/>
        <v>[1T1, 0T2, 0T3] 3 (43%)</v>
      </c>
      <c r="AS123" s="123" t="str">
        <f t="shared" si="108"/>
        <v>[0T1, 0T2, 0T3] 0 (0%)</v>
      </c>
      <c r="AT123" s="123" t="str">
        <f t="shared" si="109"/>
        <v>[0T1, 0T2, 0T3] 0 (0%)</v>
      </c>
      <c r="AU123" s="123" t="str">
        <f t="shared" si="110"/>
        <v>[0T1, 0T2, 0T3] 0 (0%)</v>
      </c>
      <c r="AV123" s="124" t="str">
        <f t="shared" si="111"/>
        <v>[1T1, 0T2, 0T3] 3 (6%)</v>
      </c>
    </row>
    <row r="124" spans="1:48" x14ac:dyDescent="0.25">
      <c r="A124" s="112" t="s">
        <v>313</v>
      </c>
      <c r="B124" s="70">
        <f t="shared" si="125"/>
        <v>1</v>
      </c>
      <c r="C124" s="3">
        <f t="shared" si="125"/>
        <v>0</v>
      </c>
      <c r="D124" s="3">
        <f t="shared" si="125"/>
        <v>0</v>
      </c>
      <c r="E124" s="3">
        <f t="shared" si="125"/>
        <v>0</v>
      </c>
      <c r="F124" s="3">
        <f t="shared" si="125"/>
        <v>0</v>
      </c>
      <c r="G124" s="71">
        <f t="shared" si="125"/>
        <v>1</v>
      </c>
      <c r="H124" s="70">
        <f t="shared" si="125"/>
        <v>1</v>
      </c>
      <c r="I124" s="3">
        <f t="shared" si="125"/>
        <v>1</v>
      </c>
      <c r="J124" s="3">
        <f t="shared" si="125"/>
        <v>0</v>
      </c>
      <c r="K124" s="3">
        <f t="shared" si="125"/>
        <v>3</v>
      </c>
      <c r="L124" s="3">
        <f t="shared" si="126"/>
        <v>0</v>
      </c>
      <c r="M124" s="71">
        <f t="shared" si="126"/>
        <v>5</v>
      </c>
      <c r="N124" s="70">
        <f t="shared" si="126"/>
        <v>1</v>
      </c>
      <c r="O124" s="3">
        <f t="shared" si="126"/>
        <v>0</v>
      </c>
      <c r="P124" s="3">
        <f t="shared" si="126"/>
        <v>0</v>
      </c>
      <c r="Q124" s="3">
        <f t="shared" si="126"/>
        <v>0</v>
      </c>
      <c r="R124" s="3">
        <f t="shared" si="126"/>
        <v>0</v>
      </c>
      <c r="S124" s="71">
        <f t="shared" si="126"/>
        <v>1</v>
      </c>
      <c r="T124" s="70">
        <f t="shared" si="126"/>
        <v>6</v>
      </c>
      <c r="U124" s="3">
        <f t="shared" si="126"/>
        <v>2</v>
      </c>
      <c r="V124" s="3">
        <f t="shared" si="126"/>
        <v>0</v>
      </c>
      <c r="W124" s="3">
        <f t="shared" si="126"/>
        <v>6</v>
      </c>
      <c r="X124" s="3">
        <f t="shared" si="126"/>
        <v>0</v>
      </c>
      <c r="Y124" s="71">
        <f t="shared" si="126"/>
        <v>14</v>
      </c>
      <c r="AB124" s="100">
        <f t="shared" si="127"/>
        <v>0.35294117647058826</v>
      </c>
      <c r="AC124" s="103">
        <f t="shared" si="127"/>
        <v>0.2857142857142857</v>
      </c>
      <c r="AD124" s="103">
        <f t="shared" si="127"/>
        <v>0</v>
      </c>
      <c r="AE124" s="103">
        <f t="shared" si="127"/>
        <v>0.31578947368421051</v>
      </c>
      <c r="AF124" s="103">
        <f t="shared" si="127"/>
        <v>0</v>
      </c>
      <c r="AG124" s="104">
        <f t="shared" si="127"/>
        <v>0.29166666666666669</v>
      </c>
      <c r="AI124" s="100" t="str">
        <f t="shared" si="96"/>
        <v>6 (35%)</v>
      </c>
      <c r="AJ124" s="103" t="str">
        <f t="shared" si="97"/>
        <v>2 (29%)</v>
      </c>
      <c r="AK124" s="103" t="str">
        <f t="shared" si="98"/>
        <v>0 (0%)</v>
      </c>
      <c r="AL124" s="103" t="str">
        <f t="shared" si="99"/>
        <v>6 (32%)</v>
      </c>
      <c r="AM124" s="103" t="str">
        <f t="shared" si="100"/>
        <v>0 (0%)</v>
      </c>
      <c r="AN124" s="104" t="str">
        <f t="shared" si="101"/>
        <v>14 (29%)</v>
      </c>
      <c r="AO124" s="104"/>
      <c r="AP124" s="122" t="s">
        <v>313</v>
      </c>
      <c r="AQ124" s="123" t="str">
        <f t="shared" si="106"/>
        <v>[1T1, 1T2, 1T3] 6 (35%)</v>
      </c>
      <c r="AR124" s="123" t="str">
        <f t="shared" si="107"/>
        <v>[0T1, 1T2, 0T3] 2 (29%)</v>
      </c>
      <c r="AS124" s="123" t="str">
        <f t="shared" si="108"/>
        <v>[0T1, 0T2, 0T3] 0 (0%)</v>
      </c>
      <c r="AT124" s="123" t="str">
        <f t="shared" si="109"/>
        <v>[0T1, 3T2, 0T3] 6 (32%)</v>
      </c>
      <c r="AU124" s="123" t="str">
        <f t="shared" si="110"/>
        <v>[0T1, 0T2, 0T3] 0 (0%)</v>
      </c>
      <c r="AV124" s="124" t="str">
        <f t="shared" si="111"/>
        <v>[1T1, 5T2, 1T3] 14 (29%)</v>
      </c>
    </row>
    <row r="125" spans="1:48" x14ac:dyDescent="0.25">
      <c r="A125" s="112" t="s">
        <v>403</v>
      </c>
      <c r="B125" s="70">
        <f t="shared" si="125"/>
        <v>0</v>
      </c>
      <c r="C125" s="3">
        <f t="shared" si="125"/>
        <v>0</v>
      </c>
      <c r="D125" s="3">
        <f t="shared" si="125"/>
        <v>0</v>
      </c>
      <c r="E125" s="3">
        <f t="shared" si="125"/>
        <v>0</v>
      </c>
      <c r="F125" s="3">
        <f t="shared" si="125"/>
        <v>0</v>
      </c>
      <c r="G125" s="71">
        <f t="shared" si="125"/>
        <v>0</v>
      </c>
      <c r="H125" s="70">
        <f t="shared" si="125"/>
        <v>0</v>
      </c>
      <c r="I125" s="3">
        <f t="shared" si="125"/>
        <v>0</v>
      </c>
      <c r="J125" s="3">
        <f t="shared" si="125"/>
        <v>0</v>
      </c>
      <c r="K125" s="3">
        <f t="shared" si="125"/>
        <v>0</v>
      </c>
      <c r="L125" s="3">
        <f t="shared" si="126"/>
        <v>0</v>
      </c>
      <c r="M125" s="71">
        <f t="shared" si="126"/>
        <v>0</v>
      </c>
      <c r="N125" s="70">
        <f t="shared" si="126"/>
        <v>0</v>
      </c>
      <c r="O125" s="3">
        <f t="shared" si="126"/>
        <v>0</v>
      </c>
      <c r="P125" s="3">
        <f t="shared" si="126"/>
        <v>0</v>
      </c>
      <c r="Q125" s="3">
        <f t="shared" si="126"/>
        <v>0</v>
      </c>
      <c r="R125" s="3">
        <f t="shared" si="126"/>
        <v>1</v>
      </c>
      <c r="S125" s="71">
        <f t="shared" si="126"/>
        <v>1</v>
      </c>
      <c r="T125" s="70">
        <f t="shared" si="126"/>
        <v>0</v>
      </c>
      <c r="U125" s="3">
        <f t="shared" si="126"/>
        <v>0</v>
      </c>
      <c r="V125" s="3">
        <f t="shared" si="126"/>
        <v>0</v>
      </c>
      <c r="W125" s="3">
        <f t="shared" si="126"/>
        <v>0</v>
      </c>
      <c r="X125" s="3">
        <f t="shared" si="126"/>
        <v>1</v>
      </c>
      <c r="Y125" s="71">
        <f t="shared" si="126"/>
        <v>1</v>
      </c>
      <c r="AB125" s="100">
        <f t="shared" si="127"/>
        <v>0</v>
      </c>
      <c r="AC125" s="103">
        <f t="shared" si="127"/>
        <v>0</v>
      </c>
      <c r="AD125" s="103">
        <f t="shared" si="127"/>
        <v>0</v>
      </c>
      <c r="AE125" s="103">
        <f t="shared" si="127"/>
        <v>0</v>
      </c>
      <c r="AF125" s="103">
        <f t="shared" si="127"/>
        <v>0.14285714285714285</v>
      </c>
      <c r="AG125" s="104">
        <f t="shared" si="127"/>
        <v>2.0833333333333332E-2</v>
      </c>
      <c r="AI125" s="100" t="str">
        <f t="shared" si="96"/>
        <v>0 (0%)</v>
      </c>
      <c r="AJ125" s="103" t="str">
        <f t="shared" si="97"/>
        <v>0 (0%)</v>
      </c>
      <c r="AK125" s="103" t="str">
        <f t="shared" si="98"/>
        <v>0 (0%)</v>
      </c>
      <c r="AL125" s="103" t="str">
        <f t="shared" si="99"/>
        <v>0 (0%)</v>
      </c>
      <c r="AM125" s="103" t="str">
        <f t="shared" si="100"/>
        <v>1 (14%)</v>
      </c>
      <c r="AN125" s="104" t="str">
        <f t="shared" si="101"/>
        <v>1 (2%)</v>
      </c>
      <c r="AO125" s="104"/>
      <c r="AP125" s="122" t="s">
        <v>403</v>
      </c>
      <c r="AQ125" s="123" t="str">
        <f t="shared" si="106"/>
        <v>[0T1, 0T2, 0T3] 0 (0%)</v>
      </c>
      <c r="AR125" s="123" t="str">
        <f t="shared" si="107"/>
        <v>[0T1, 0T2, 0T3] 0 (0%)</v>
      </c>
      <c r="AS125" s="123" t="str">
        <f t="shared" si="108"/>
        <v>[0T1, 0T2, 0T3] 0 (0%)</v>
      </c>
      <c r="AT125" s="123" t="str">
        <f t="shared" si="109"/>
        <v>[0T1, 0T2, 0T3] 0 (0%)</v>
      </c>
      <c r="AU125" s="123" t="str">
        <f t="shared" si="110"/>
        <v>[0T1, 0T2, 1T3] 1 (14%)</v>
      </c>
      <c r="AV125" s="124" t="str">
        <f t="shared" si="111"/>
        <v>[0T1, 0T2, 1T3] 1 (2%)</v>
      </c>
    </row>
    <row r="126" spans="1:48" x14ac:dyDescent="0.25">
      <c r="A126" s="112" t="s">
        <v>460</v>
      </c>
      <c r="B126" s="70">
        <f t="shared" si="125"/>
        <v>0</v>
      </c>
      <c r="C126" s="3">
        <f t="shared" si="125"/>
        <v>0</v>
      </c>
      <c r="D126" s="3">
        <f t="shared" si="125"/>
        <v>0</v>
      </c>
      <c r="E126" s="3">
        <f t="shared" si="125"/>
        <v>0</v>
      </c>
      <c r="F126" s="3">
        <f t="shared" si="125"/>
        <v>0</v>
      </c>
      <c r="G126" s="71">
        <f t="shared" si="125"/>
        <v>0</v>
      </c>
      <c r="H126" s="70">
        <f t="shared" si="125"/>
        <v>0</v>
      </c>
      <c r="I126" s="3">
        <f t="shared" si="125"/>
        <v>0</v>
      </c>
      <c r="J126" s="3">
        <f t="shared" si="125"/>
        <v>0</v>
      </c>
      <c r="K126" s="3">
        <f t="shared" si="125"/>
        <v>0</v>
      </c>
      <c r="L126" s="3">
        <f t="shared" si="126"/>
        <v>0</v>
      </c>
      <c r="M126" s="71">
        <f t="shared" si="126"/>
        <v>0</v>
      </c>
      <c r="N126" s="70">
        <f t="shared" si="126"/>
        <v>1</v>
      </c>
      <c r="O126" s="3">
        <f t="shared" si="126"/>
        <v>0</v>
      </c>
      <c r="P126" s="3">
        <f t="shared" si="126"/>
        <v>0</v>
      </c>
      <c r="Q126" s="3">
        <f t="shared" si="126"/>
        <v>0</v>
      </c>
      <c r="R126" s="3">
        <f t="shared" si="126"/>
        <v>0</v>
      </c>
      <c r="S126" s="71">
        <f t="shared" si="126"/>
        <v>1</v>
      </c>
      <c r="T126" s="70">
        <f t="shared" si="126"/>
        <v>1</v>
      </c>
      <c r="U126" s="3">
        <f t="shared" si="126"/>
        <v>0</v>
      </c>
      <c r="V126" s="3">
        <f t="shared" si="126"/>
        <v>0</v>
      </c>
      <c r="W126" s="3">
        <f t="shared" si="126"/>
        <v>0</v>
      </c>
      <c r="X126" s="3">
        <f t="shared" si="126"/>
        <v>0</v>
      </c>
      <c r="Y126" s="71">
        <f t="shared" si="126"/>
        <v>1</v>
      </c>
      <c r="AB126" s="100">
        <f t="shared" si="127"/>
        <v>5.8823529411764705E-2</v>
      </c>
      <c r="AC126" s="103">
        <f t="shared" si="127"/>
        <v>0</v>
      </c>
      <c r="AD126" s="103">
        <f t="shared" si="127"/>
        <v>0</v>
      </c>
      <c r="AE126" s="103">
        <f t="shared" si="127"/>
        <v>0</v>
      </c>
      <c r="AF126" s="103">
        <f t="shared" si="127"/>
        <v>0</v>
      </c>
      <c r="AG126" s="104">
        <f t="shared" si="127"/>
        <v>2.0833333333333332E-2</v>
      </c>
      <c r="AI126" s="100" t="str">
        <f t="shared" si="96"/>
        <v>1 (6%)</v>
      </c>
      <c r="AJ126" s="103" t="str">
        <f t="shared" si="97"/>
        <v>0 (0%)</v>
      </c>
      <c r="AK126" s="103" t="str">
        <f t="shared" si="98"/>
        <v>0 (0%)</v>
      </c>
      <c r="AL126" s="103" t="str">
        <f t="shared" si="99"/>
        <v>0 (0%)</v>
      </c>
      <c r="AM126" s="103" t="str">
        <f t="shared" si="100"/>
        <v>0 (0%)</v>
      </c>
      <c r="AN126" s="104" t="str">
        <f t="shared" si="101"/>
        <v>1 (2%)</v>
      </c>
      <c r="AO126" s="104"/>
      <c r="AP126" s="122" t="s">
        <v>460</v>
      </c>
      <c r="AQ126" s="123" t="str">
        <f t="shared" si="106"/>
        <v>[0T1, 0T2, 1T3] 1 (6%)</v>
      </c>
      <c r="AR126" s="123" t="str">
        <f t="shared" si="107"/>
        <v>[0T1, 0T2, 0T3] 0 (0%)</v>
      </c>
      <c r="AS126" s="123" t="str">
        <f t="shared" si="108"/>
        <v>[0T1, 0T2, 0T3] 0 (0%)</v>
      </c>
      <c r="AT126" s="123" t="str">
        <f t="shared" si="109"/>
        <v>[0T1, 0T2, 0T3] 0 (0%)</v>
      </c>
      <c r="AU126" s="123" t="str">
        <f t="shared" si="110"/>
        <v>[0T1, 0T2, 0T3] 0 (0%)</v>
      </c>
      <c r="AV126" s="124" t="str">
        <f t="shared" si="111"/>
        <v>[0T1, 0T2, 1T3] 1 (2%)</v>
      </c>
    </row>
    <row r="127" spans="1:48" x14ac:dyDescent="0.25">
      <c r="A127" s="113" t="s">
        <v>802</v>
      </c>
      <c r="B127" s="96">
        <f t="shared" ref="B127:Y127" si="128">INDEX(B$73:B$78,MATCH($A127,$A$73:$A$78,0))</f>
        <v>5</v>
      </c>
      <c r="C127" s="97">
        <f t="shared" si="128"/>
        <v>5</v>
      </c>
      <c r="D127" s="97">
        <f t="shared" si="128"/>
        <v>5</v>
      </c>
      <c r="E127" s="97">
        <f t="shared" si="128"/>
        <v>8</v>
      </c>
      <c r="F127" s="97">
        <f t="shared" si="128"/>
        <v>0</v>
      </c>
      <c r="G127" s="98">
        <f t="shared" si="128"/>
        <v>23</v>
      </c>
      <c r="H127" s="96">
        <f t="shared" si="128"/>
        <v>3</v>
      </c>
      <c r="I127" s="97">
        <f t="shared" si="128"/>
        <v>1</v>
      </c>
      <c r="J127" s="97">
        <f t="shared" si="128"/>
        <v>3</v>
      </c>
      <c r="K127" s="97">
        <f t="shared" si="128"/>
        <v>6</v>
      </c>
      <c r="L127" s="97">
        <f t="shared" si="128"/>
        <v>2</v>
      </c>
      <c r="M127" s="98">
        <f t="shared" si="128"/>
        <v>15</v>
      </c>
      <c r="N127" s="96">
        <f t="shared" si="128"/>
        <v>5</v>
      </c>
      <c r="O127" s="97">
        <f t="shared" si="128"/>
        <v>2</v>
      </c>
      <c r="P127" s="97">
        <f t="shared" si="128"/>
        <v>2</v>
      </c>
      <c r="Q127" s="97">
        <f t="shared" si="128"/>
        <v>6</v>
      </c>
      <c r="R127" s="97">
        <f t="shared" si="128"/>
        <v>0</v>
      </c>
      <c r="S127" s="98">
        <f t="shared" si="128"/>
        <v>15</v>
      </c>
      <c r="T127" s="96">
        <f t="shared" si="128"/>
        <v>26</v>
      </c>
      <c r="U127" s="97">
        <f t="shared" si="128"/>
        <v>19</v>
      </c>
      <c r="V127" s="97">
        <f t="shared" si="128"/>
        <v>23</v>
      </c>
      <c r="W127" s="97">
        <f t="shared" si="128"/>
        <v>42</v>
      </c>
      <c r="X127" s="97">
        <f t="shared" si="128"/>
        <v>4</v>
      </c>
      <c r="Y127" s="98">
        <f t="shared" si="128"/>
        <v>114</v>
      </c>
      <c r="AB127" s="99">
        <f t="shared" ref="AB127:AG127" si="129">INDEX(AB$73:AB$78,MATCH($A127,$A$73:$A$78,0))</f>
        <v>1</v>
      </c>
      <c r="AC127" s="99">
        <f t="shared" si="129"/>
        <v>1</v>
      </c>
      <c r="AD127" s="99">
        <f t="shared" si="129"/>
        <v>1</v>
      </c>
      <c r="AE127" s="99">
        <f t="shared" si="129"/>
        <v>1</v>
      </c>
      <c r="AF127" s="99">
        <f t="shared" si="129"/>
        <v>0.30769230769230771</v>
      </c>
      <c r="AG127" s="99">
        <f t="shared" si="129"/>
        <v>1</v>
      </c>
      <c r="AI127" s="99" t="str">
        <f t="shared" si="96"/>
        <v>26 (100%)</v>
      </c>
      <c r="AJ127" s="101" t="str">
        <f t="shared" si="97"/>
        <v>19 (100%)</v>
      </c>
      <c r="AK127" s="101" t="str">
        <f t="shared" si="98"/>
        <v>23 (100%)</v>
      </c>
      <c r="AL127" s="101" t="str">
        <f t="shared" si="99"/>
        <v>42 (100%)</v>
      </c>
      <c r="AM127" s="101" t="str">
        <f t="shared" si="100"/>
        <v>4 (31%)</v>
      </c>
      <c r="AN127" s="102" t="str">
        <f t="shared" si="101"/>
        <v>114 (100%)</v>
      </c>
      <c r="AO127" s="102"/>
      <c r="AP127" s="119" t="s">
        <v>802</v>
      </c>
      <c r="AQ127" s="120" t="str">
        <f t="shared" si="106"/>
        <v>[5T1, 3T2, 5T3] 26 (100%)</v>
      </c>
      <c r="AR127" s="120" t="str">
        <f t="shared" si="107"/>
        <v>[5T1, 1T2, 2T3] 19 (100%)</v>
      </c>
      <c r="AS127" s="120" t="str">
        <f t="shared" si="108"/>
        <v>[5T1, 3T2, 2T3] 23 (100%)</v>
      </c>
      <c r="AT127" s="120" t="str">
        <f t="shared" si="109"/>
        <v>[8T1, 6T2, 6T3] 42 (100%)</v>
      </c>
      <c r="AU127" s="120" t="str">
        <f t="shared" si="110"/>
        <v>[0T1, 2T2, 0T3] 4 (31%)</v>
      </c>
      <c r="AV127" s="121" t="str">
        <f t="shared" si="111"/>
        <v>[23T1, 15T2, 15T3] 114 (100%)</v>
      </c>
    </row>
    <row r="128" spans="1:48" x14ac:dyDescent="0.25">
      <c r="A128" s="112" t="s">
        <v>274</v>
      </c>
      <c r="B128" s="70">
        <f t="shared" ref="B128:K133" si="130">INDEX(B$5:B$42,MATCH($A128,$A$5:$A$42,0))</f>
        <v>0</v>
      </c>
      <c r="C128" s="3">
        <f t="shared" si="130"/>
        <v>2</v>
      </c>
      <c r="D128" s="3">
        <f t="shared" si="130"/>
        <v>2</v>
      </c>
      <c r="E128" s="3">
        <f t="shared" si="130"/>
        <v>2</v>
      </c>
      <c r="F128" s="3">
        <f t="shared" si="130"/>
        <v>0</v>
      </c>
      <c r="G128" s="71">
        <f t="shared" si="130"/>
        <v>6</v>
      </c>
      <c r="H128" s="70">
        <f t="shared" si="130"/>
        <v>1</v>
      </c>
      <c r="I128" s="3">
        <f t="shared" si="130"/>
        <v>0</v>
      </c>
      <c r="J128" s="3">
        <f t="shared" si="130"/>
        <v>0</v>
      </c>
      <c r="K128" s="3">
        <f t="shared" si="130"/>
        <v>1</v>
      </c>
      <c r="L128" s="3">
        <f t="shared" ref="L128:Y133" si="131">INDEX(L$5:L$42,MATCH($A128,$A$5:$A$42,0))</f>
        <v>1</v>
      </c>
      <c r="M128" s="71">
        <f t="shared" si="131"/>
        <v>3</v>
      </c>
      <c r="N128" s="70">
        <f t="shared" si="131"/>
        <v>0</v>
      </c>
      <c r="O128" s="3">
        <f t="shared" si="131"/>
        <v>1</v>
      </c>
      <c r="P128" s="3">
        <f t="shared" si="131"/>
        <v>1</v>
      </c>
      <c r="Q128" s="3">
        <f t="shared" si="131"/>
        <v>2</v>
      </c>
      <c r="R128" s="3">
        <f t="shared" si="131"/>
        <v>0</v>
      </c>
      <c r="S128" s="71">
        <f t="shared" si="131"/>
        <v>4</v>
      </c>
      <c r="T128" s="70">
        <f t="shared" si="131"/>
        <v>2</v>
      </c>
      <c r="U128" s="3">
        <f t="shared" si="131"/>
        <v>7</v>
      </c>
      <c r="V128" s="3">
        <f t="shared" si="131"/>
        <v>7</v>
      </c>
      <c r="W128" s="3">
        <f t="shared" si="131"/>
        <v>10</v>
      </c>
      <c r="X128" s="3">
        <f t="shared" si="131"/>
        <v>2</v>
      </c>
      <c r="Y128" s="71">
        <f t="shared" si="131"/>
        <v>28</v>
      </c>
      <c r="AB128" s="100">
        <f t="shared" ref="AB128:AG133" si="132">INDEX(AB$5:AB$42,MATCH($A128,$A$5:$A$42,0))</f>
        <v>0.11764705882352941</v>
      </c>
      <c r="AC128" s="103">
        <f t="shared" si="132"/>
        <v>1</v>
      </c>
      <c r="AD128" s="103">
        <f t="shared" si="132"/>
        <v>0.77777777777777779</v>
      </c>
      <c r="AE128" s="103">
        <f t="shared" si="132"/>
        <v>0.52631578947368418</v>
      </c>
      <c r="AF128" s="103">
        <f t="shared" si="132"/>
        <v>0.2857142857142857</v>
      </c>
      <c r="AG128" s="104">
        <f t="shared" si="132"/>
        <v>0.58333333333333337</v>
      </c>
      <c r="AI128" s="100" t="str">
        <f t="shared" si="96"/>
        <v>2 (12%)</v>
      </c>
      <c r="AJ128" s="103" t="str">
        <f t="shared" si="97"/>
        <v>7 (100%)</v>
      </c>
      <c r="AK128" s="103" t="str">
        <f t="shared" si="98"/>
        <v>7 (78%)</v>
      </c>
      <c r="AL128" s="103" t="str">
        <f t="shared" si="99"/>
        <v>10 (53%)</v>
      </c>
      <c r="AM128" s="103" t="str">
        <f t="shared" si="100"/>
        <v>2 (29%)</v>
      </c>
      <c r="AN128" s="104" t="str">
        <f t="shared" si="101"/>
        <v>28 (58%)</v>
      </c>
      <c r="AO128" s="104"/>
      <c r="AP128" s="122" t="s">
        <v>274</v>
      </c>
      <c r="AQ128" s="123" t="str">
        <f t="shared" si="106"/>
        <v>[0T1, 1T2, 0T3] 2 (12%)</v>
      </c>
      <c r="AR128" s="123" t="str">
        <f t="shared" si="107"/>
        <v>[2T1, 0T2, 1T3] 7 (100%)</v>
      </c>
      <c r="AS128" s="123" t="str">
        <f t="shared" si="108"/>
        <v>[2T1, 0T2, 1T3] 7 (78%)</v>
      </c>
      <c r="AT128" s="123" t="str">
        <f t="shared" si="109"/>
        <v>[2T1, 1T2, 2T3] 10 (53%)</v>
      </c>
      <c r="AU128" s="123" t="str">
        <f t="shared" si="110"/>
        <v>[0T1, 1T2, 0T3] 2 (29%)</v>
      </c>
      <c r="AV128" s="124" t="str">
        <f t="shared" si="111"/>
        <v>[6T1, 3T2, 4T3] 28 (58%)</v>
      </c>
    </row>
    <row r="129" spans="1:48" x14ac:dyDescent="0.25">
      <c r="A129" s="112" t="s">
        <v>196</v>
      </c>
      <c r="B129" s="70">
        <f t="shared" si="130"/>
        <v>0</v>
      </c>
      <c r="C129" s="3">
        <f t="shared" si="130"/>
        <v>1</v>
      </c>
      <c r="D129" s="3">
        <f t="shared" si="130"/>
        <v>0</v>
      </c>
      <c r="E129" s="3">
        <f t="shared" si="130"/>
        <v>0</v>
      </c>
      <c r="F129" s="3">
        <f t="shared" si="130"/>
        <v>0</v>
      </c>
      <c r="G129" s="71">
        <f t="shared" si="130"/>
        <v>1</v>
      </c>
      <c r="H129" s="70">
        <f t="shared" si="130"/>
        <v>0</v>
      </c>
      <c r="I129" s="3">
        <f t="shared" si="130"/>
        <v>1</v>
      </c>
      <c r="J129" s="3">
        <f t="shared" si="130"/>
        <v>2</v>
      </c>
      <c r="K129" s="3">
        <f t="shared" si="130"/>
        <v>4</v>
      </c>
      <c r="L129" s="3">
        <f t="shared" si="131"/>
        <v>0</v>
      </c>
      <c r="M129" s="71">
        <f t="shared" si="131"/>
        <v>7</v>
      </c>
      <c r="N129" s="70">
        <f t="shared" si="131"/>
        <v>4</v>
      </c>
      <c r="O129" s="3">
        <f t="shared" si="131"/>
        <v>0</v>
      </c>
      <c r="P129" s="3">
        <f t="shared" si="131"/>
        <v>1</v>
      </c>
      <c r="Q129" s="3">
        <f t="shared" si="131"/>
        <v>2</v>
      </c>
      <c r="R129" s="3">
        <f t="shared" si="131"/>
        <v>0</v>
      </c>
      <c r="S129" s="71">
        <f t="shared" si="131"/>
        <v>7</v>
      </c>
      <c r="T129" s="70">
        <f t="shared" si="131"/>
        <v>4</v>
      </c>
      <c r="U129" s="3">
        <f t="shared" si="131"/>
        <v>5</v>
      </c>
      <c r="V129" s="3">
        <f t="shared" si="131"/>
        <v>5</v>
      </c>
      <c r="W129" s="3">
        <f t="shared" si="131"/>
        <v>10</v>
      </c>
      <c r="X129" s="3">
        <f t="shared" si="131"/>
        <v>0</v>
      </c>
      <c r="Y129" s="71">
        <f t="shared" si="131"/>
        <v>24</v>
      </c>
      <c r="AB129" s="100">
        <f t="shared" si="132"/>
        <v>0.23529411764705882</v>
      </c>
      <c r="AC129" s="103">
        <f t="shared" si="132"/>
        <v>0.7142857142857143</v>
      </c>
      <c r="AD129" s="103">
        <f t="shared" si="132"/>
        <v>0.55555555555555558</v>
      </c>
      <c r="AE129" s="103">
        <f t="shared" si="132"/>
        <v>0.52631578947368418</v>
      </c>
      <c r="AF129" s="103">
        <f t="shared" si="132"/>
        <v>0</v>
      </c>
      <c r="AG129" s="104">
        <f t="shared" si="132"/>
        <v>0.5</v>
      </c>
      <c r="AI129" s="100" t="str">
        <f t="shared" si="96"/>
        <v>4 (24%)</v>
      </c>
      <c r="AJ129" s="103" t="str">
        <f t="shared" si="97"/>
        <v>5 (71%)</v>
      </c>
      <c r="AK129" s="103" t="str">
        <f t="shared" si="98"/>
        <v>5 (56%)</v>
      </c>
      <c r="AL129" s="103" t="str">
        <f t="shared" si="99"/>
        <v>10 (53%)</v>
      </c>
      <c r="AM129" s="103" t="str">
        <f t="shared" si="100"/>
        <v>0 (0%)</v>
      </c>
      <c r="AN129" s="104" t="str">
        <f t="shared" si="101"/>
        <v>24 (50%)</v>
      </c>
      <c r="AO129" s="104"/>
      <c r="AP129" s="122" t="s">
        <v>196</v>
      </c>
      <c r="AQ129" s="123" t="str">
        <f t="shared" si="106"/>
        <v>[0T1, 0T2, 4T3] 4 (24%)</v>
      </c>
      <c r="AR129" s="123" t="str">
        <f t="shared" si="107"/>
        <v>[1T1, 1T2, 0T3] 5 (71%)</v>
      </c>
      <c r="AS129" s="123" t="str">
        <f t="shared" si="108"/>
        <v>[0T1, 2T2, 1T3] 5 (56%)</v>
      </c>
      <c r="AT129" s="123" t="str">
        <f t="shared" si="109"/>
        <v>[0T1, 4T2, 2T3] 10 (53%)</v>
      </c>
      <c r="AU129" s="123" t="str">
        <f t="shared" si="110"/>
        <v>[0T1, 0T2, 0T3] 0 (0%)</v>
      </c>
      <c r="AV129" s="124" t="str">
        <f t="shared" si="111"/>
        <v>[1T1, 7T2, 7T3] 24 (50%)</v>
      </c>
    </row>
    <row r="130" spans="1:48" x14ac:dyDescent="0.25">
      <c r="A130" s="112" t="s">
        <v>302</v>
      </c>
      <c r="B130" s="70">
        <f t="shared" si="130"/>
        <v>4</v>
      </c>
      <c r="C130" s="3">
        <f t="shared" si="130"/>
        <v>2</v>
      </c>
      <c r="D130" s="3">
        <f t="shared" si="130"/>
        <v>3</v>
      </c>
      <c r="E130" s="3">
        <f t="shared" si="130"/>
        <v>6</v>
      </c>
      <c r="F130" s="3">
        <f t="shared" si="130"/>
        <v>0</v>
      </c>
      <c r="G130" s="71">
        <f t="shared" si="130"/>
        <v>15</v>
      </c>
      <c r="H130" s="70">
        <f t="shared" si="130"/>
        <v>0</v>
      </c>
      <c r="I130" s="3">
        <f t="shared" si="130"/>
        <v>0</v>
      </c>
      <c r="J130" s="3">
        <f t="shared" si="130"/>
        <v>0</v>
      </c>
      <c r="K130" s="3">
        <f t="shared" si="130"/>
        <v>0</v>
      </c>
      <c r="L130" s="3">
        <f t="shared" si="131"/>
        <v>1</v>
      </c>
      <c r="M130" s="71">
        <f t="shared" si="131"/>
        <v>1</v>
      </c>
      <c r="N130" s="70">
        <f t="shared" si="131"/>
        <v>0</v>
      </c>
      <c r="O130" s="3">
        <f t="shared" si="131"/>
        <v>0</v>
      </c>
      <c r="P130" s="3">
        <f t="shared" si="131"/>
        <v>0</v>
      </c>
      <c r="Q130" s="3">
        <f t="shared" si="131"/>
        <v>1</v>
      </c>
      <c r="R130" s="3">
        <f t="shared" si="131"/>
        <v>0</v>
      </c>
      <c r="S130" s="71">
        <f t="shared" si="131"/>
        <v>1</v>
      </c>
      <c r="T130" s="70">
        <f t="shared" si="131"/>
        <v>12</v>
      </c>
      <c r="U130" s="3">
        <f t="shared" si="131"/>
        <v>6</v>
      </c>
      <c r="V130" s="3">
        <f t="shared" si="131"/>
        <v>9</v>
      </c>
      <c r="W130" s="3">
        <f t="shared" si="131"/>
        <v>19</v>
      </c>
      <c r="X130" s="3">
        <f t="shared" si="131"/>
        <v>2</v>
      </c>
      <c r="Y130" s="71">
        <f t="shared" si="131"/>
        <v>48</v>
      </c>
      <c r="AB130" s="100">
        <f t="shared" si="132"/>
        <v>0.70588235294117652</v>
      </c>
      <c r="AC130" s="103">
        <f t="shared" si="132"/>
        <v>0.8571428571428571</v>
      </c>
      <c r="AD130" s="103">
        <f t="shared" si="132"/>
        <v>1</v>
      </c>
      <c r="AE130" s="103">
        <f t="shared" si="132"/>
        <v>1</v>
      </c>
      <c r="AF130" s="103">
        <f t="shared" si="132"/>
        <v>0.2857142857142857</v>
      </c>
      <c r="AG130" s="104">
        <f t="shared" si="132"/>
        <v>1</v>
      </c>
      <c r="AI130" s="100" t="str">
        <f t="shared" si="96"/>
        <v>12 (71%)</v>
      </c>
      <c r="AJ130" s="103" t="str">
        <f t="shared" si="97"/>
        <v>6 (86%)</v>
      </c>
      <c r="AK130" s="103" t="str">
        <f t="shared" si="98"/>
        <v>9 (100%)</v>
      </c>
      <c r="AL130" s="103" t="str">
        <f t="shared" si="99"/>
        <v>19 (100%)</v>
      </c>
      <c r="AM130" s="103" t="str">
        <f t="shared" si="100"/>
        <v>2 (29%)</v>
      </c>
      <c r="AN130" s="104" t="str">
        <f t="shared" si="101"/>
        <v>48 (100%)</v>
      </c>
      <c r="AO130" s="104"/>
      <c r="AP130" s="122" t="s">
        <v>302</v>
      </c>
      <c r="AQ130" s="123" t="str">
        <f t="shared" si="106"/>
        <v>[4T1, 0T2, 0T3] 12 (71%)</v>
      </c>
      <c r="AR130" s="123" t="str">
        <f t="shared" si="107"/>
        <v>[2T1, 0T2, 0T3] 6 (86%)</v>
      </c>
      <c r="AS130" s="123" t="str">
        <f t="shared" si="108"/>
        <v>[3T1, 0T2, 0T3] 9 (100%)</v>
      </c>
      <c r="AT130" s="123" t="str">
        <f t="shared" si="109"/>
        <v>[6T1, 0T2, 1T3] 19 (100%)</v>
      </c>
      <c r="AU130" s="123" t="str">
        <f t="shared" si="110"/>
        <v>[0T1, 1T2, 0T3] 2 (29%)</v>
      </c>
      <c r="AV130" s="124" t="str">
        <f t="shared" si="111"/>
        <v>[15T1, 1T2, 1T3] 48 (100%)</v>
      </c>
    </row>
    <row r="131" spans="1:48" x14ac:dyDescent="0.25">
      <c r="A131" s="112" t="s">
        <v>608</v>
      </c>
      <c r="B131" s="70">
        <f t="shared" si="130"/>
        <v>0</v>
      </c>
      <c r="C131" s="3">
        <f t="shared" si="130"/>
        <v>0</v>
      </c>
      <c r="D131" s="3">
        <f t="shared" si="130"/>
        <v>0</v>
      </c>
      <c r="E131" s="3">
        <f t="shared" si="130"/>
        <v>0</v>
      </c>
      <c r="F131" s="3">
        <f t="shared" si="130"/>
        <v>0</v>
      </c>
      <c r="G131" s="71">
        <f t="shared" si="130"/>
        <v>0</v>
      </c>
      <c r="H131" s="70">
        <f t="shared" si="130"/>
        <v>0</v>
      </c>
      <c r="I131" s="3">
        <f t="shared" si="130"/>
        <v>0</v>
      </c>
      <c r="J131" s="3">
        <f t="shared" si="130"/>
        <v>0</v>
      </c>
      <c r="K131" s="3">
        <f t="shared" si="130"/>
        <v>0</v>
      </c>
      <c r="L131" s="3">
        <f t="shared" si="131"/>
        <v>0</v>
      </c>
      <c r="M131" s="71">
        <f t="shared" si="131"/>
        <v>0</v>
      </c>
      <c r="N131" s="70">
        <f t="shared" si="131"/>
        <v>0</v>
      </c>
      <c r="O131" s="3">
        <f t="shared" si="131"/>
        <v>0</v>
      </c>
      <c r="P131" s="3">
        <f t="shared" si="131"/>
        <v>0</v>
      </c>
      <c r="Q131" s="3">
        <f t="shared" si="131"/>
        <v>1</v>
      </c>
      <c r="R131" s="3">
        <f t="shared" si="131"/>
        <v>0</v>
      </c>
      <c r="S131" s="71">
        <f t="shared" si="131"/>
        <v>1</v>
      </c>
      <c r="T131" s="70">
        <f t="shared" si="131"/>
        <v>0</v>
      </c>
      <c r="U131" s="3">
        <f t="shared" si="131"/>
        <v>0</v>
      </c>
      <c r="V131" s="3">
        <f t="shared" si="131"/>
        <v>0</v>
      </c>
      <c r="W131" s="3">
        <f t="shared" si="131"/>
        <v>1</v>
      </c>
      <c r="X131" s="3">
        <f t="shared" si="131"/>
        <v>0</v>
      </c>
      <c r="Y131" s="71">
        <f t="shared" si="131"/>
        <v>1</v>
      </c>
      <c r="AB131" s="100">
        <f t="shared" si="132"/>
        <v>0</v>
      </c>
      <c r="AC131" s="103">
        <f t="shared" si="132"/>
        <v>0</v>
      </c>
      <c r="AD131" s="103">
        <f t="shared" si="132"/>
        <v>0</v>
      </c>
      <c r="AE131" s="103">
        <f t="shared" si="132"/>
        <v>5.2631578947368418E-2</v>
      </c>
      <c r="AF131" s="103">
        <f t="shared" si="132"/>
        <v>0</v>
      </c>
      <c r="AG131" s="104">
        <f t="shared" si="132"/>
        <v>2.0833333333333332E-2</v>
      </c>
      <c r="AI131" s="100" t="str">
        <f t="shared" si="96"/>
        <v>0 (0%)</v>
      </c>
      <c r="AJ131" s="103" t="str">
        <f t="shared" si="97"/>
        <v>0 (0%)</v>
      </c>
      <c r="AK131" s="103" t="str">
        <f t="shared" si="98"/>
        <v>0 (0%)</v>
      </c>
      <c r="AL131" s="103" t="str">
        <f t="shared" si="99"/>
        <v>1 (5%)</v>
      </c>
      <c r="AM131" s="103" t="str">
        <f t="shared" si="100"/>
        <v>0 (0%)</v>
      </c>
      <c r="AN131" s="104" t="str">
        <f t="shared" si="101"/>
        <v>1 (2%)</v>
      </c>
      <c r="AO131" s="104"/>
      <c r="AP131" s="122" t="s">
        <v>608</v>
      </c>
      <c r="AQ131" s="123" t="str">
        <f t="shared" si="106"/>
        <v>[0T1, 0T2, 0T3] 0 (0%)</v>
      </c>
      <c r="AR131" s="123" t="str">
        <f t="shared" si="107"/>
        <v>[0T1, 0T2, 0T3] 0 (0%)</v>
      </c>
      <c r="AS131" s="123" t="str">
        <f t="shared" si="108"/>
        <v>[0T1, 0T2, 0T3] 0 (0%)</v>
      </c>
      <c r="AT131" s="123" t="str">
        <f t="shared" si="109"/>
        <v>[0T1, 0T2, 1T3] 1 (5%)</v>
      </c>
      <c r="AU131" s="123" t="str">
        <f t="shared" si="110"/>
        <v>[0T1, 0T2, 0T3] 0 (0%)</v>
      </c>
      <c r="AV131" s="124" t="str">
        <f t="shared" si="111"/>
        <v>[0T1, 0T2, 1T3] 1 (2%)</v>
      </c>
    </row>
    <row r="132" spans="1:48" x14ac:dyDescent="0.25">
      <c r="A132" s="112" t="s">
        <v>458</v>
      </c>
      <c r="B132" s="70">
        <f t="shared" si="130"/>
        <v>1</v>
      </c>
      <c r="C132" s="3">
        <f t="shared" si="130"/>
        <v>0</v>
      </c>
      <c r="D132" s="3">
        <f t="shared" si="130"/>
        <v>0</v>
      </c>
      <c r="E132" s="3">
        <f t="shared" si="130"/>
        <v>0</v>
      </c>
      <c r="F132" s="3">
        <f t="shared" si="130"/>
        <v>0</v>
      </c>
      <c r="G132" s="71">
        <f t="shared" si="130"/>
        <v>1</v>
      </c>
      <c r="H132" s="70">
        <f t="shared" si="130"/>
        <v>1</v>
      </c>
      <c r="I132" s="3">
        <f t="shared" si="130"/>
        <v>0</v>
      </c>
      <c r="J132" s="3">
        <f t="shared" si="130"/>
        <v>1</v>
      </c>
      <c r="K132" s="3">
        <f t="shared" si="130"/>
        <v>1</v>
      </c>
      <c r="L132" s="3">
        <f t="shared" si="131"/>
        <v>0</v>
      </c>
      <c r="M132" s="71">
        <f t="shared" si="131"/>
        <v>3</v>
      </c>
      <c r="N132" s="70">
        <f t="shared" si="131"/>
        <v>1</v>
      </c>
      <c r="O132" s="3">
        <f t="shared" si="131"/>
        <v>1</v>
      </c>
      <c r="P132" s="3">
        <f t="shared" si="131"/>
        <v>0</v>
      </c>
      <c r="Q132" s="3">
        <f t="shared" si="131"/>
        <v>0</v>
      </c>
      <c r="R132" s="3">
        <f t="shared" si="131"/>
        <v>0</v>
      </c>
      <c r="S132" s="71">
        <f t="shared" si="131"/>
        <v>2</v>
      </c>
      <c r="T132" s="70">
        <f t="shared" si="131"/>
        <v>6</v>
      </c>
      <c r="U132" s="3">
        <f t="shared" si="131"/>
        <v>1</v>
      </c>
      <c r="V132" s="3">
        <f t="shared" si="131"/>
        <v>2</v>
      </c>
      <c r="W132" s="3">
        <f t="shared" si="131"/>
        <v>2</v>
      </c>
      <c r="X132" s="3">
        <f t="shared" si="131"/>
        <v>0</v>
      </c>
      <c r="Y132" s="71">
        <f t="shared" si="131"/>
        <v>11</v>
      </c>
      <c r="AB132" s="100">
        <f t="shared" si="132"/>
        <v>0.35294117647058826</v>
      </c>
      <c r="AC132" s="103">
        <f t="shared" si="132"/>
        <v>0.14285714285714285</v>
      </c>
      <c r="AD132" s="103">
        <f t="shared" si="132"/>
        <v>0.22222222222222221</v>
      </c>
      <c r="AE132" s="103">
        <f t="shared" si="132"/>
        <v>0.10526315789473684</v>
      </c>
      <c r="AF132" s="103">
        <f t="shared" si="132"/>
        <v>0</v>
      </c>
      <c r="AG132" s="104">
        <f t="shared" si="132"/>
        <v>0.22916666666666666</v>
      </c>
      <c r="AI132" s="100" t="str">
        <f t="shared" si="96"/>
        <v>6 (35%)</v>
      </c>
      <c r="AJ132" s="103" t="str">
        <f t="shared" si="97"/>
        <v>1 (14%)</v>
      </c>
      <c r="AK132" s="103" t="str">
        <f t="shared" si="98"/>
        <v>2 (22%)</v>
      </c>
      <c r="AL132" s="103" t="str">
        <f t="shared" si="99"/>
        <v>2 (11%)</v>
      </c>
      <c r="AM132" s="103" t="str">
        <f t="shared" si="100"/>
        <v>0 (0%)</v>
      </c>
      <c r="AN132" s="104" t="str">
        <f t="shared" si="101"/>
        <v>11 (23%)</v>
      </c>
      <c r="AO132" s="104"/>
      <c r="AP132" s="122" t="s">
        <v>458</v>
      </c>
      <c r="AQ132" s="123" t="str">
        <f t="shared" si="106"/>
        <v>[1T1, 1T2, 1T3] 6 (35%)</v>
      </c>
      <c r="AR132" s="123" t="str">
        <f t="shared" si="107"/>
        <v>[0T1, 0T2, 1T3] 1 (14%)</v>
      </c>
      <c r="AS132" s="123" t="str">
        <f t="shared" si="108"/>
        <v>[0T1, 1T2, 0T3] 2 (22%)</v>
      </c>
      <c r="AT132" s="123" t="str">
        <f t="shared" si="109"/>
        <v>[0T1, 1T2, 0T3] 2 (11%)</v>
      </c>
      <c r="AU132" s="123" t="str">
        <f t="shared" si="110"/>
        <v>[0T1, 0T2, 0T3] 0 (0%)</v>
      </c>
      <c r="AV132" s="124" t="str">
        <f t="shared" si="111"/>
        <v>[1T1, 3T2, 2T3] 11 (23%)</v>
      </c>
    </row>
    <row r="133" spans="1:48" x14ac:dyDescent="0.25">
      <c r="A133" s="112" t="s">
        <v>429</v>
      </c>
      <c r="B133" s="70">
        <f t="shared" si="130"/>
        <v>0</v>
      </c>
      <c r="C133" s="3">
        <f t="shared" si="130"/>
        <v>0</v>
      </c>
      <c r="D133" s="3">
        <f t="shared" si="130"/>
        <v>0</v>
      </c>
      <c r="E133" s="3">
        <f t="shared" si="130"/>
        <v>0</v>
      </c>
      <c r="F133" s="3">
        <f t="shared" si="130"/>
        <v>0</v>
      </c>
      <c r="G133" s="71">
        <f t="shared" si="130"/>
        <v>0</v>
      </c>
      <c r="H133" s="70">
        <f t="shared" si="130"/>
        <v>1</v>
      </c>
      <c r="I133" s="3">
        <f t="shared" si="130"/>
        <v>0</v>
      </c>
      <c r="J133" s="3">
        <f t="shared" si="130"/>
        <v>0</v>
      </c>
      <c r="K133" s="3">
        <f t="shared" si="130"/>
        <v>0</v>
      </c>
      <c r="L133" s="3">
        <f t="shared" si="131"/>
        <v>0</v>
      </c>
      <c r="M133" s="71">
        <f t="shared" si="131"/>
        <v>1</v>
      </c>
      <c r="N133" s="70">
        <f t="shared" si="131"/>
        <v>0</v>
      </c>
      <c r="O133" s="3">
        <f t="shared" si="131"/>
        <v>0</v>
      </c>
      <c r="P133" s="3">
        <f t="shared" si="131"/>
        <v>0</v>
      </c>
      <c r="Q133" s="3">
        <f t="shared" si="131"/>
        <v>0</v>
      </c>
      <c r="R133" s="3">
        <f t="shared" si="131"/>
        <v>0</v>
      </c>
      <c r="S133" s="71">
        <f t="shared" si="131"/>
        <v>0</v>
      </c>
      <c r="T133" s="70">
        <f t="shared" si="131"/>
        <v>2</v>
      </c>
      <c r="U133" s="3">
        <f t="shared" si="131"/>
        <v>0</v>
      </c>
      <c r="V133" s="3">
        <f t="shared" si="131"/>
        <v>0</v>
      </c>
      <c r="W133" s="3">
        <f t="shared" si="131"/>
        <v>0</v>
      </c>
      <c r="X133" s="3">
        <f t="shared" si="131"/>
        <v>0</v>
      </c>
      <c r="Y133" s="71">
        <f t="shared" si="131"/>
        <v>2</v>
      </c>
      <c r="AB133" s="100">
        <f t="shared" si="132"/>
        <v>0.11764705882352941</v>
      </c>
      <c r="AC133" s="103">
        <f t="shared" si="132"/>
        <v>0</v>
      </c>
      <c r="AD133" s="103">
        <f t="shared" si="132"/>
        <v>0</v>
      </c>
      <c r="AE133" s="103">
        <f t="shared" si="132"/>
        <v>0</v>
      </c>
      <c r="AF133" s="103">
        <f t="shared" si="132"/>
        <v>0</v>
      </c>
      <c r="AG133" s="104">
        <f t="shared" si="132"/>
        <v>4.1666666666666664E-2</v>
      </c>
      <c r="AI133" s="100" t="str">
        <f t="shared" si="96"/>
        <v>2 (12%)</v>
      </c>
      <c r="AJ133" s="103" t="str">
        <f t="shared" si="97"/>
        <v>0 (0%)</v>
      </c>
      <c r="AK133" s="103" t="str">
        <f t="shared" si="98"/>
        <v>0 (0%)</v>
      </c>
      <c r="AL133" s="103" t="str">
        <f t="shared" si="99"/>
        <v>0 (0%)</v>
      </c>
      <c r="AM133" s="103" t="str">
        <f t="shared" si="100"/>
        <v>0 (0%)</v>
      </c>
      <c r="AN133" s="104" t="str">
        <f t="shared" si="101"/>
        <v>2 (4%)</v>
      </c>
      <c r="AO133" s="104"/>
      <c r="AP133" s="122" t="s">
        <v>429</v>
      </c>
      <c r="AQ133" s="123" t="str">
        <f t="shared" si="106"/>
        <v>[0T1, 1T2, 0T3] 2 (12%)</v>
      </c>
      <c r="AR133" s="123" t="str">
        <f t="shared" si="107"/>
        <v>[0T1, 0T2, 0T3] 0 (0%)</v>
      </c>
      <c r="AS133" s="123" t="str">
        <f t="shared" si="108"/>
        <v>[0T1, 0T2, 0T3] 0 (0%)</v>
      </c>
      <c r="AT133" s="123" t="str">
        <f t="shared" si="109"/>
        <v>[0T1, 0T2, 0T3] 0 (0%)</v>
      </c>
      <c r="AU133" s="123" t="str">
        <f t="shared" si="110"/>
        <v>[0T1, 0T2, 0T3] 0 (0%)</v>
      </c>
      <c r="AV133" s="124" t="str">
        <f t="shared" si="111"/>
        <v>[0T1, 1T2, 0T3] 2 (4%)</v>
      </c>
    </row>
    <row r="134" spans="1:48" x14ac:dyDescent="0.25">
      <c r="A134" s="113" t="s">
        <v>803</v>
      </c>
      <c r="B134" s="96">
        <f t="shared" ref="B134:Y134" si="133">INDEX(B$73:B$78,MATCH($A134,$A$73:$A$78,0))</f>
        <v>1</v>
      </c>
      <c r="C134" s="97">
        <f t="shared" si="133"/>
        <v>0</v>
      </c>
      <c r="D134" s="97">
        <f t="shared" si="133"/>
        <v>3</v>
      </c>
      <c r="E134" s="97">
        <f t="shared" si="133"/>
        <v>1</v>
      </c>
      <c r="F134" s="97">
        <f t="shared" si="133"/>
        <v>1</v>
      </c>
      <c r="G134" s="98">
        <f t="shared" si="133"/>
        <v>6</v>
      </c>
      <c r="H134" s="96">
        <f t="shared" si="133"/>
        <v>2</v>
      </c>
      <c r="I134" s="97">
        <f t="shared" si="133"/>
        <v>2</v>
      </c>
      <c r="J134" s="97">
        <f t="shared" si="133"/>
        <v>1</v>
      </c>
      <c r="K134" s="97">
        <f t="shared" si="133"/>
        <v>3</v>
      </c>
      <c r="L134" s="97">
        <f t="shared" si="133"/>
        <v>1</v>
      </c>
      <c r="M134" s="98">
        <f t="shared" si="133"/>
        <v>9</v>
      </c>
      <c r="N134" s="96">
        <f t="shared" si="133"/>
        <v>3</v>
      </c>
      <c r="O134" s="97">
        <f t="shared" si="133"/>
        <v>1</v>
      </c>
      <c r="P134" s="97">
        <f t="shared" si="133"/>
        <v>1</v>
      </c>
      <c r="Q134" s="97">
        <f t="shared" si="133"/>
        <v>2</v>
      </c>
      <c r="R134" s="97">
        <f t="shared" si="133"/>
        <v>1</v>
      </c>
      <c r="S134" s="98">
        <f t="shared" si="133"/>
        <v>8</v>
      </c>
      <c r="T134" s="96">
        <f t="shared" si="133"/>
        <v>10</v>
      </c>
      <c r="U134" s="97">
        <f t="shared" si="133"/>
        <v>5</v>
      </c>
      <c r="V134" s="97">
        <f t="shared" si="133"/>
        <v>12</v>
      </c>
      <c r="W134" s="97">
        <f t="shared" si="133"/>
        <v>11</v>
      </c>
      <c r="X134" s="97">
        <f t="shared" si="133"/>
        <v>6</v>
      </c>
      <c r="Y134" s="98">
        <f t="shared" si="133"/>
        <v>44</v>
      </c>
      <c r="AB134" s="99">
        <f t="shared" ref="AB134:AG134" si="134">INDEX(AB$73:AB$78,MATCH($A134,$A$73:$A$78,0))</f>
        <v>0.38461538461538464</v>
      </c>
      <c r="AC134" s="99">
        <f t="shared" si="134"/>
        <v>0.26315789473684209</v>
      </c>
      <c r="AD134" s="99">
        <f t="shared" si="134"/>
        <v>0.52173913043478259</v>
      </c>
      <c r="AE134" s="99">
        <f t="shared" si="134"/>
        <v>0.26190476190476192</v>
      </c>
      <c r="AF134" s="99">
        <f t="shared" si="134"/>
        <v>0.46153846153846156</v>
      </c>
      <c r="AG134" s="99">
        <f t="shared" si="134"/>
        <v>0.38596491228070173</v>
      </c>
      <c r="AI134" s="99" t="str">
        <f t="shared" si="96"/>
        <v>10 (38%)</v>
      </c>
      <c r="AJ134" s="101" t="str">
        <f t="shared" si="97"/>
        <v>5 (26%)</v>
      </c>
      <c r="AK134" s="101" t="str">
        <f t="shared" si="98"/>
        <v>12 (52%)</v>
      </c>
      <c r="AL134" s="101" t="str">
        <f t="shared" si="99"/>
        <v>11 (26%)</v>
      </c>
      <c r="AM134" s="101" t="str">
        <f t="shared" si="100"/>
        <v>6 (46%)</v>
      </c>
      <c r="AN134" s="102" t="str">
        <f t="shared" si="101"/>
        <v>44 (39%)</v>
      </c>
      <c r="AO134" s="102"/>
      <c r="AP134" s="119" t="s">
        <v>803</v>
      </c>
      <c r="AQ134" s="120" t="str">
        <f t="shared" si="106"/>
        <v>[1T1, 2T2, 3T3] 10 (38%)</v>
      </c>
      <c r="AR134" s="120" t="str">
        <f t="shared" si="107"/>
        <v>[0T1, 2T2, 1T3] 5 (26%)</v>
      </c>
      <c r="AS134" s="120" t="str">
        <f t="shared" si="108"/>
        <v>[3T1, 1T2, 1T3] 12 (52%)</v>
      </c>
      <c r="AT134" s="120" t="str">
        <f t="shared" si="109"/>
        <v>[1T1, 3T2, 2T3] 11 (26%)</v>
      </c>
      <c r="AU134" s="120" t="str">
        <f t="shared" si="110"/>
        <v>[1T1, 1T2, 1T3] 6 (46%)</v>
      </c>
      <c r="AV134" s="121" t="str">
        <f t="shared" si="111"/>
        <v>[6T1, 9T2, 8T3] 44 (39%)</v>
      </c>
    </row>
    <row r="135" spans="1:48" x14ac:dyDescent="0.25">
      <c r="A135" s="112" t="s">
        <v>179</v>
      </c>
      <c r="B135" s="70">
        <f t="shared" ref="B135:K145" si="135">INDEX(B$5:B$42,MATCH($A135,$A$5:$A$42,0))</f>
        <v>0</v>
      </c>
      <c r="C135" s="3">
        <f t="shared" si="135"/>
        <v>0</v>
      </c>
      <c r="D135" s="3">
        <f t="shared" si="135"/>
        <v>0</v>
      </c>
      <c r="E135" s="3">
        <f t="shared" si="135"/>
        <v>0</v>
      </c>
      <c r="F135" s="3">
        <f t="shared" si="135"/>
        <v>0</v>
      </c>
      <c r="G135" s="71">
        <f t="shared" si="135"/>
        <v>0</v>
      </c>
      <c r="H135" s="70">
        <f t="shared" si="135"/>
        <v>1</v>
      </c>
      <c r="I135" s="3">
        <f t="shared" si="135"/>
        <v>2</v>
      </c>
      <c r="J135" s="3">
        <f t="shared" si="135"/>
        <v>0</v>
      </c>
      <c r="K135" s="3">
        <f t="shared" si="135"/>
        <v>2</v>
      </c>
      <c r="L135" s="3">
        <f t="shared" ref="L135:Y145" si="136">INDEX(L$5:L$42,MATCH($A135,$A$5:$A$42,0))</f>
        <v>0</v>
      </c>
      <c r="M135" s="71">
        <f t="shared" si="136"/>
        <v>5</v>
      </c>
      <c r="N135" s="70">
        <f t="shared" si="136"/>
        <v>0</v>
      </c>
      <c r="O135" s="3">
        <f t="shared" si="136"/>
        <v>0</v>
      </c>
      <c r="P135" s="3">
        <f t="shared" si="136"/>
        <v>0</v>
      </c>
      <c r="Q135" s="3">
        <f t="shared" si="136"/>
        <v>1</v>
      </c>
      <c r="R135" s="3">
        <f t="shared" si="136"/>
        <v>0</v>
      </c>
      <c r="S135" s="71">
        <f t="shared" si="136"/>
        <v>1</v>
      </c>
      <c r="T135" s="70">
        <f t="shared" si="136"/>
        <v>2</v>
      </c>
      <c r="U135" s="3">
        <f t="shared" si="136"/>
        <v>4</v>
      </c>
      <c r="V135" s="3">
        <f t="shared" si="136"/>
        <v>0</v>
      </c>
      <c r="W135" s="3">
        <f t="shared" si="136"/>
        <v>5</v>
      </c>
      <c r="X135" s="3">
        <f t="shared" si="136"/>
        <v>0</v>
      </c>
      <c r="Y135" s="71">
        <f t="shared" si="136"/>
        <v>11</v>
      </c>
      <c r="AB135" s="100">
        <f t="shared" ref="AB135:AG145" si="137">INDEX(AB$5:AB$42,MATCH($A135,$A$5:$A$42,0))</f>
        <v>0.11764705882352941</v>
      </c>
      <c r="AC135" s="103">
        <f t="shared" si="137"/>
        <v>0.5714285714285714</v>
      </c>
      <c r="AD135" s="103">
        <f t="shared" si="137"/>
        <v>0</v>
      </c>
      <c r="AE135" s="103">
        <f t="shared" si="137"/>
        <v>0.26315789473684209</v>
      </c>
      <c r="AF135" s="103">
        <f t="shared" si="137"/>
        <v>0</v>
      </c>
      <c r="AG135" s="104">
        <f t="shared" si="137"/>
        <v>0.22916666666666666</v>
      </c>
      <c r="AI135" s="100" t="str">
        <f t="shared" si="96"/>
        <v>2 (12%)</v>
      </c>
      <c r="AJ135" s="103" t="str">
        <f t="shared" si="97"/>
        <v>4 (57%)</v>
      </c>
      <c r="AK135" s="103" t="str">
        <f t="shared" si="98"/>
        <v>0 (0%)</v>
      </c>
      <c r="AL135" s="103" t="str">
        <f t="shared" si="99"/>
        <v>5 (26%)</v>
      </c>
      <c r="AM135" s="103" t="str">
        <f t="shared" si="100"/>
        <v>0 (0%)</v>
      </c>
      <c r="AN135" s="104" t="str">
        <f t="shared" si="101"/>
        <v>11 (23%)</v>
      </c>
      <c r="AO135" s="104"/>
      <c r="AP135" s="122" t="s">
        <v>179</v>
      </c>
      <c r="AQ135" s="123" t="str">
        <f t="shared" si="106"/>
        <v>[0T1, 1T2, 0T3] 2 (12%)</v>
      </c>
      <c r="AR135" s="123" t="str">
        <f t="shared" si="107"/>
        <v>[0T1, 2T2, 0T3] 4 (57%)</v>
      </c>
      <c r="AS135" s="123" t="str">
        <f t="shared" si="108"/>
        <v>[0T1, 0T2, 0T3] 0 (0%)</v>
      </c>
      <c r="AT135" s="123" t="str">
        <f t="shared" si="109"/>
        <v>[0T1, 2T2, 1T3] 5 (26%)</v>
      </c>
      <c r="AU135" s="123" t="str">
        <f t="shared" si="110"/>
        <v>[0T1, 0T2, 0T3] 0 (0%)</v>
      </c>
      <c r="AV135" s="124" t="str">
        <f t="shared" si="111"/>
        <v>[0T1, 5T2, 1T3] 11 (23%)</v>
      </c>
    </row>
    <row r="136" spans="1:48" x14ac:dyDescent="0.25">
      <c r="A136" s="112" t="s">
        <v>577</v>
      </c>
      <c r="B136" s="70">
        <f t="shared" si="135"/>
        <v>0</v>
      </c>
      <c r="C136" s="3">
        <f t="shared" si="135"/>
        <v>0</v>
      </c>
      <c r="D136" s="3">
        <f t="shared" si="135"/>
        <v>0</v>
      </c>
      <c r="E136" s="3">
        <f t="shared" si="135"/>
        <v>0</v>
      </c>
      <c r="F136" s="3">
        <f t="shared" si="135"/>
        <v>0</v>
      </c>
      <c r="G136" s="71">
        <f t="shared" si="135"/>
        <v>0</v>
      </c>
      <c r="H136" s="70">
        <f t="shared" si="135"/>
        <v>0</v>
      </c>
      <c r="I136" s="3">
        <f t="shared" si="135"/>
        <v>0</v>
      </c>
      <c r="J136" s="3">
        <f t="shared" si="135"/>
        <v>0</v>
      </c>
      <c r="K136" s="3">
        <f t="shared" si="135"/>
        <v>0</v>
      </c>
      <c r="L136" s="3">
        <f t="shared" si="136"/>
        <v>0</v>
      </c>
      <c r="M136" s="71">
        <f t="shared" si="136"/>
        <v>0</v>
      </c>
      <c r="N136" s="70">
        <f t="shared" si="136"/>
        <v>0</v>
      </c>
      <c r="O136" s="3">
        <f t="shared" si="136"/>
        <v>0</v>
      </c>
      <c r="P136" s="3">
        <f t="shared" si="136"/>
        <v>0</v>
      </c>
      <c r="Q136" s="3">
        <f t="shared" si="136"/>
        <v>1</v>
      </c>
      <c r="R136" s="3">
        <f t="shared" si="136"/>
        <v>0</v>
      </c>
      <c r="S136" s="71">
        <f t="shared" si="136"/>
        <v>1</v>
      </c>
      <c r="T136" s="70">
        <f t="shared" si="136"/>
        <v>0</v>
      </c>
      <c r="U136" s="3">
        <f t="shared" si="136"/>
        <v>0</v>
      </c>
      <c r="V136" s="3">
        <f t="shared" si="136"/>
        <v>0</v>
      </c>
      <c r="W136" s="3">
        <f t="shared" si="136"/>
        <v>1</v>
      </c>
      <c r="X136" s="3">
        <f t="shared" si="136"/>
        <v>0</v>
      </c>
      <c r="Y136" s="71">
        <f t="shared" si="136"/>
        <v>1</v>
      </c>
      <c r="AB136" s="100">
        <f t="shared" si="137"/>
        <v>0</v>
      </c>
      <c r="AC136" s="103">
        <f t="shared" si="137"/>
        <v>0</v>
      </c>
      <c r="AD136" s="103">
        <f t="shared" si="137"/>
        <v>0</v>
      </c>
      <c r="AE136" s="103">
        <f t="shared" si="137"/>
        <v>5.2631578947368418E-2</v>
      </c>
      <c r="AF136" s="103">
        <f t="shared" si="137"/>
        <v>0</v>
      </c>
      <c r="AG136" s="104">
        <f t="shared" si="137"/>
        <v>2.0833333333333332E-2</v>
      </c>
      <c r="AI136" s="100" t="str">
        <f t="shared" si="96"/>
        <v>0 (0%)</v>
      </c>
      <c r="AJ136" s="103" t="str">
        <f t="shared" si="97"/>
        <v>0 (0%)</v>
      </c>
      <c r="AK136" s="103" t="str">
        <f t="shared" si="98"/>
        <v>0 (0%)</v>
      </c>
      <c r="AL136" s="103" t="str">
        <f t="shared" si="99"/>
        <v>1 (5%)</v>
      </c>
      <c r="AM136" s="103" t="str">
        <f t="shared" si="100"/>
        <v>0 (0%)</v>
      </c>
      <c r="AN136" s="104" t="str">
        <f t="shared" si="101"/>
        <v>1 (2%)</v>
      </c>
      <c r="AO136" s="104"/>
      <c r="AP136" s="122" t="s">
        <v>577</v>
      </c>
      <c r="AQ136" s="123" t="str">
        <f t="shared" si="106"/>
        <v>[0T1, 0T2, 0T3] 0 (0%)</v>
      </c>
      <c r="AR136" s="123" t="str">
        <f t="shared" si="107"/>
        <v>[0T1, 0T2, 0T3] 0 (0%)</v>
      </c>
      <c r="AS136" s="123" t="str">
        <f t="shared" si="108"/>
        <v>[0T1, 0T2, 0T3] 0 (0%)</v>
      </c>
      <c r="AT136" s="123" t="str">
        <f t="shared" si="109"/>
        <v>[0T1, 0T2, 1T3] 1 (5%)</v>
      </c>
      <c r="AU136" s="123" t="str">
        <f t="shared" si="110"/>
        <v>[0T1, 0T2, 0T3] 0 (0%)</v>
      </c>
      <c r="AV136" s="124" t="str">
        <f t="shared" si="111"/>
        <v>[0T1, 0T2, 1T3] 1 (2%)</v>
      </c>
    </row>
    <row r="137" spans="1:48" s="138" customFormat="1" x14ac:dyDescent="0.25">
      <c r="A137" s="134" t="s">
        <v>243</v>
      </c>
      <c r="B137" s="135">
        <f t="shared" si="135"/>
        <v>0</v>
      </c>
      <c r="C137" s="136">
        <f t="shared" si="135"/>
        <v>0</v>
      </c>
      <c r="D137" s="136">
        <f t="shared" si="135"/>
        <v>0</v>
      </c>
      <c r="E137" s="136">
        <f t="shared" si="135"/>
        <v>0</v>
      </c>
      <c r="F137" s="136">
        <f t="shared" si="135"/>
        <v>0</v>
      </c>
      <c r="G137" s="137">
        <f t="shared" si="135"/>
        <v>0</v>
      </c>
      <c r="H137" s="135">
        <f t="shared" si="135"/>
        <v>0</v>
      </c>
      <c r="I137" s="136">
        <f t="shared" si="135"/>
        <v>0</v>
      </c>
      <c r="J137" s="136">
        <f t="shared" si="135"/>
        <v>0</v>
      </c>
      <c r="K137" s="136">
        <f t="shared" si="135"/>
        <v>0</v>
      </c>
      <c r="L137" s="136">
        <f t="shared" si="136"/>
        <v>0</v>
      </c>
      <c r="M137" s="137">
        <f t="shared" si="136"/>
        <v>0</v>
      </c>
      <c r="N137" s="135">
        <f t="shared" si="136"/>
        <v>0</v>
      </c>
      <c r="O137" s="136">
        <f t="shared" si="136"/>
        <v>0</v>
      </c>
      <c r="P137" s="136">
        <f t="shared" si="136"/>
        <v>0</v>
      </c>
      <c r="Q137" s="136">
        <f t="shared" si="136"/>
        <v>0</v>
      </c>
      <c r="R137" s="136">
        <f t="shared" si="136"/>
        <v>0</v>
      </c>
      <c r="S137" s="137">
        <f t="shared" si="136"/>
        <v>0</v>
      </c>
      <c r="T137" s="135">
        <f t="shared" si="136"/>
        <v>0</v>
      </c>
      <c r="U137" s="136">
        <f t="shared" si="136"/>
        <v>0</v>
      </c>
      <c r="V137" s="136">
        <f t="shared" si="136"/>
        <v>0</v>
      </c>
      <c r="W137" s="136">
        <f t="shared" si="136"/>
        <v>0</v>
      </c>
      <c r="X137" s="136">
        <f t="shared" si="136"/>
        <v>0</v>
      </c>
      <c r="Y137" s="137">
        <f t="shared" si="136"/>
        <v>0</v>
      </c>
      <c r="AB137" s="139">
        <f t="shared" si="137"/>
        <v>0</v>
      </c>
      <c r="AC137" s="140">
        <f t="shared" si="137"/>
        <v>0</v>
      </c>
      <c r="AD137" s="140">
        <f t="shared" si="137"/>
        <v>0</v>
      </c>
      <c r="AE137" s="140">
        <f t="shared" si="137"/>
        <v>0</v>
      </c>
      <c r="AF137" s="140">
        <f t="shared" si="137"/>
        <v>0</v>
      </c>
      <c r="AG137" s="141">
        <f t="shared" si="137"/>
        <v>0</v>
      </c>
      <c r="AI137" s="139" t="str">
        <f t="shared" si="96"/>
        <v>0 (0%)</v>
      </c>
      <c r="AJ137" s="140" t="str">
        <f t="shared" si="97"/>
        <v>0 (0%)</v>
      </c>
      <c r="AK137" s="140" t="str">
        <f t="shared" si="98"/>
        <v>0 (0%)</v>
      </c>
      <c r="AL137" s="140" t="str">
        <f t="shared" si="99"/>
        <v>0 (0%)</v>
      </c>
      <c r="AM137" s="140" t="str">
        <f t="shared" si="100"/>
        <v>0 (0%)</v>
      </c>
      <c r="AN137" s="141" t="str">
        <f t="shared" si="101"/>
        <v>0 (0%)</v>
      </c>
      <c r="AO137" s="141"/>
      <c r="AP137" s="142" t="s">
        <v>243</v>
      </c>
      <c r="AQ137" s="143" t="str">
        <f t="shared" si="106"/>
        <v>[0T1, 0T2, 0T3] 0 (0%)</v>
      </c>
      <c r="AR137" s="143" t="str">
        <f t="shared" si="107"/>
        <v>[0T1, 0T2, 0T3] 0 (0%)</v>
      </c>
      <c r="AS137" s="143" t="str">
        <f t="shared" si="108"/>
        <v>[0T1, 0T2, 0T3] 0 (0%)</v>
      </c>
      <c r="AT137" s="143" t="str">
        <f t="shared" si="109"/>
        <v>[0T1, 0T2, 0T3] 0 (0%)</v>
      </c>
      <c r="AU137" s="143" t="str">
        <f t="shared" si="110"/>
        <v>[0T1, 0T2, 0T3] 0 (0%)</v>
      </c>
      <c r="AV137" s="144" t="str">
        <f t="shared" si="111"/>
        <v>[0T1, 0T2, 0T3] 0 (0%)</v>
      </c>
    </row>
    <row r="138" spans="1:48" x14ac:dyDescent="0.25">
      <c r="A138" s="112" t="s">
        <v>488</v>
      </c>
      <c r="B138" s="70">
        <f t="shared" si="135"/>
        <v>0</v>
      </c>
      <c r="C138" s="3">
        <f t="shared" si="135"/>
        <v>0</v>
      </c>
      <c r="D138" s="3">
        <f t="shared" si="135"/>
        <v>1</v>
      </c>
      <c r="E138" s="3">
        <f t="shared" si="135"/>
        <v>0</v>
      </c>
      <c r="F138" s="3">
        <f t="shared" si="135"/>
        <v>0</v>
      </c>
      <c r="G138" s="71">
        <f t="shared" si="135"/>
        <v>1</v>
      </c>
      <c r="H138" s="70">
        <f t="shared" si="135"/>
        <v>0</v>
      </c>
      <c r="I138" s="3">
        <f t="shared" si="135"/>
        <v>0</v>
      </c>
      <c r="J138" s="3">
        <f t="shared" si="135"/>
        <v>0</v>
      </c>
      <c r="K138" s="3">
        <f t="shared" si="135"/>
        <v>0</v>
      </c>
      <c r="L138" s="3">
        <f t="shared" si="136"/>
        <v>0</v>
      </c>
      <c r="M138" s="71">
        <f t="shared" si="136"/>
        <v>0</v>
      </c>
      <c r="N138" s="70">
        <f t="shared" si="136"/>
        <v>0</v>
      </c>
      <c r="O138" s="3">
        <f t="shared" si="136"/>
        <v>0</v>
      </c>
      <c r="P138" s="3">
        <f t="shared" si="136"/>
        <v>0</v>
      </c>
      <c r="Q138" s="3">
        <f t="shared" si="136"/>
        <v>0</v>
      </c>
      <c r="R138" s="3">
        <f t="shared" si="136"/>
        <v>0</v>
      </c>
      <c r="S138" s="71">
        <f t="shared" si="136"/>
        <v>0</v>
      </c>
      <c r="T138" s="70">
        <f t="shared" si="136"/>
        <v>0</v>
      </c>
      <c r="U138" s="3">
        <f t="shared" si="136"/>
        <v>0</v>
      </c>
      <c r="V138" s="3">
        <f t="shared" si="136"/>
        <v>3</v>
      </c>
      <c r="W138" s="3">
        <f t="shared" si="136"/>
        <v>0</v>
      </c>
      <c r="X138" s="3">
        <f t="shared" si="136"/>
        <v>0</v>
      </c>
      <c r="Y138" s="71">
        <f t="shared" si="136"/>
        <v>3</v>
      </c>
      <c r="AB138" s="100">
        <f t="shared" si="137"/>
        <v>0</v>
      </c>
      <c r="AC138" s="103">
        <f t="shared" si="137"/>
        <v>0</v>
      </c>
      <c r="AD138" s="103">
        <f t="shared" si="137"/>
        <v>0.33333333333333331</v>
      </c>
      <c r="AE138" s="103">
        <f t="shared" si="137"/>
        <v>0</v>
      </c>
      <c r="AF138" s="103">
        <f t="shared" si="137"/>
        <v>0</v>
      </c>
      <c r="AG138" s="104">
        <f t="shared" si="137"/>
        <v>6.25E-2</v>
      </c>
      <c r="AI138" s="100" t="str">
        <f t="shared" si="96"/>
        <v>0 (0%)</v>
      </c>
      <c r="AJ138" s="103" t="str">
        <f t="shared" si="97"/>
        <v>0 (0%)</v>
      </c>
      <c r="AK138" s="103" t="str">
        <f t="shared" si="98"/>
        <v>3 (33%)</v>
      </c>
      <c r="AL138" s="103" t="str">
        <f t="shared" si="99"/>
        <v>0 (0%)</v>
      </c>
      <c r="AM138" s="103" t="str">
        <f t="shared" si="100"/>
        <v>0 (0%)</v>
      </c>
      <c r="AN138" s="104" t="str">
        <f t="shared" si="101"/>
        <v>3 (6%)</v>
      </c>
      <c r="AO138" s="104"/>
      <c r="AP138" s="122" t="s">
        <v>488</v>
      </c>
      <c r="AQ138" s="123" t="str">
        <f t="shared" si="106"/>
        <v>[0T1, 0T2, 0T3] 0 (0%)</v>
      </c>
      <c r="AR138" s="123" t="str">
        <f t="shared" si="107"/>
        <v>[0T1, 0T2, 0T3] 0 (0%)</v>
      </c>
      <c r="AS138" s="123" t="str">
        <f t="shared" si="108"/>
        <v>[1T1, 0T2, 0T3] 3 (33%)</v>
      </c>
      <c r="AT138" s="123" t="str">
        <f t="shared" si="109"/>
        <v>[0T1, 0T2, 0T3] 0 (0%)</v>
      </c>
      <c r="AU138" s="123" t="str">
        <f t="shared" si="110"/>
        <v>[0T1, 0T2, 0T3] 0 (0%)</v>
      </c>
      <c r="AV138" s="124" t="str">
        <f t="shared" si="111"/>
        <v>[1T1, 0T2, 0T3] 3 (6%)</v>
      </c>
    </row>
    <row r="139" spans="1:48" x14ac:dyDescent="0.25">
      <c r="A139" s="112" t="s">
        <v>538</v>
      </c>
      <c r="B139" s="70">
        <f t="shared" si="135"/>
        <v>0</v>
      </c>
      <c r="C139" s="3">
        <f t="shared" si="135"/>
        <v>0</v>
      </c>
      <c r="D139" s="3">
        <f t="shared" si="135"/>
        <v>0</v>
      </c>
      <c r="E139" s="3">
        <f t="shared" si="135"/>
        <v>0</v>
      </c>
      <c r="F139" s="3">
        <f t="shared" si="135"/>
        <v>0</v>
      </c>
      <c r="G139" s="71">
        <f t="shared" si="135"/>
        <v>0</v>
      </c>
      <c r="H139" s="70">
        <f t="shared" si="135"/>
        <v>0</v>
      </c>
      <c r="I139" s="3">
        <f t="shared" si="135"/>
        <v>0</v>
      </c>
      <c r="J139" s="3">
        <f t="shared" si="135"/>
        <v>0</v>
      </c>
      <c r="K139" s="3">
        <f t="shared" si="135"/>
        <v>0</v>
      </c>
      <c r="L139" s="3">
        <f t="shared" si="136"/>
        <v>0</v>
      </c>
      <c r="M139" s="71">
        <f t="shared" si="136"/>
        <v>0</v>
      </c>
      <c r="N139" s="70">
        <f t="shared" si="136"/>
        <v>1</v>
      </c>
      <c r="O139" s="3">
        <f t="shared" si="136"/>
        <v>0</v>
      </c>
      <c r="P139" s="3">
        <f t="shared" si="136"/>
        <v>0</v>
      </c>
      <c r="Q139" s="3">
        <f t="shared" si="136"/>
        <v>0</v>
      </c>
      <c r="R139" s="3">
        <f t="shared" si="136"/>
        <v>0</v>
      </c>
      <c r="S139" s="71">
        <f t="shared" si="136"/>
        <v>1</v>
      </c>
      <c r="T139" s="70">
        <f t="shared" si="136"/>
        <v>1</v>
      </c>
      <c r="U139" s="3">
        <f t="shared" si="136"/>
        <v>0</v>
      </c>
      <c r="V139" s="3">
        <f t="shared" si="136"/>
        <v>0</v>
      </c>
      <c r="W139" s="3">
        <f t="shared" si="136"/>
        <v>0</v>
      </c>
      <c r="X139" s="3">
        <f t="shared" si="136"/>
        <v>0</v>
      </c>
      <c r="Y139" s="71">
        <f t="shared" si="136"/>
        <v>1</v>
      </c>
      <c r="AB139" s="100">
        <f t="shared" si="137"/>
        <v>5.8823529411764705E-2</v>
      </c>
      <c r="AC139" s="103">
        <f t="shared" si="137"/>
        <v>0</v>
      </c>
      <c r="AD139" s="103">
        <f t="shared" si="137"/>
        <v>0</v>
      </c>
      <c r="AE139" s="103">
        <f t="shared" si="137"/>
        <v>0</v>
      </c>
      <c r="AF139" s="103">
        <f t="shared" si="137"/>
        <v>0</v>
      </c>
      <c r="AG139" s="104">
        <f t="shared" si="137"/>
        <v>2.0833333333333332E-2</v>
      </c>
      <c r="AI139" s="100" t="str">
        <f t="shared" si="96"/>
        <v>1 (6%)</v>
      </c>
      <c r="AJ139" s="103" t="str">
        <f t="shared" si="97"/>
        <v>0 (0%)</v>
      </c>
      <c r="AK139" s="103" t="str">
        <f t="shared" si="98"/>
        <v>0 (0%)</v>
      </c>
      <c r="AL139" s="103" t="str">
        <f t="shared" si="99"/>
        <v>0 (0%)</v>
      </c>
      <c r="AM139" s="103" t="str">
        <f t="shared" si="100"/>
        <v>0 (0%)</v>
      </c>
      <c r="AN139" s="104" t="str">
        <f t="shared" si="101"/>
        <v>1 (2%)</v>
      </c>
      <c r="AO139" s="104"/>
      <c r="AP139" s="122" t="s">
        <v>538</v>
      </c>
      <c r="AQ139" s="123" t="str">
        <f t="shared" si="106"/>
        <v>[0T1, 0T2, 1T3] 1 (6%)</v>
      </c>
      <c r="AR139" s="123" t="str">
        <f t="shared" si="107"/>
        <v>[0T1, 0T2, 0T3] 0 (0%)</v>
      </c>
      <c r="AS139" s="123" t="str">
        <f t="shared" si="108"/>
        <v>[0T1, 0T2, 0T3] 0 (0%)</v>
      </c>
      <c r="AT139" s="123" t="str">
        <f t="shared" si="109"/>
        <v>[0T1, 0T2, 0T3] 0 (0%)</v>
      </c>
      <c r="AU139" s="123" t="str">
        <f t="shared" si="110"/>
        <v>[0T1, 0T2, 0T3] 0 (0%)</v>
      </c>
      <c r="AV139" s="124" t="str">
        <f t="shared" si="111"/>
        <v>[0T1, 0T2, 1T3] 1 (2%)</v>
      </c>
    </row>
    <row r="140" spans="1:48" x14ac:dyDescent="0.25">
      <c r="A140" s="112" t="s">
        <v>253</v>
      </c>
      <c r="B140" s="70">
        <f t="shared" si="135"/>
        <v>0</v>
      </c>
      <c r="C140" s="3">
        <f t="shared" si="135"/>
        <v>0</v>
      </c>
      <c r="D140" s="3">
        <f t="shared" si="135"/>
        <v>0</v>
      </c>
      <c r="E140" s="3">
        <f t="shared" si="135"/>
        <v>0</v>
      </c>
      <c r="F140" s="3">
        <f t="shared" si="135"/>
        <v>0</v>
      </c>
      <c r="G140" s="71">
        <f t="shared" si="135"/>
        <v>0</v>
      </c>
      <c r="H140" s="70">
        <f t="shared" si="135"/>
        <v>1</v>
      </c>
      <c r="I140" s="3">
        <f t="shared" si="135"/>
        <v>0</v>
      </c>
      <c r="J140" s="3">
        <f t="shared" si="135"/>
        <v>0</v>
      </c>
      <c r="K140" s="3">
        <f t="shared" si="135"/>
        <v>0</v>
      </c>
      <c r="L140" s="3">
        <f t="shared" si="136"/>
        <v>0</v>
      </c>
      <c r="M140" s="71">
        <f t="shared" si="136"/>
        <v>1</v>
      </c>
      <c r="N140" s="70">
        <f t="shared" si="136"/>
        <v>0</v>
      </c>
      <c r="O140" s="3">
        <f t="shared" si="136"/>
        <v>0</v>
      </c>
      <c r="P140" s="3">
        <f t="shared" si="136"/>
        <v>0</v>
      </c>
      <c r="Q140" s="3">
        <f t="shared" si="136"/>
        <v>0</v>
      </c>
      <c r="R140" s="3">
        <f t="shared" si="136"/>
        <v>0</v>
      </c>
      <c r="S140" s="71">
        <f t="shared" si="136"/>
        <v>0</v>
      </c>
      <c r="T140" s="70">
        <f t="shared" si="136"/>
        <v>2</v>
      </c>
      <c r="U140" s="3">
        <f t="shared" si="136"/>
        <v>0</v>
      </c>
      <c r="V140" s="3">
        <f t="shared" si="136"/>
        <v>0</v>
      </c>
      <c r="W140" s="3">
        <f t="shared" si="136"/>
        <v>0</v>
      </c>
      <c r="X140" s="3">
        <f t="shared" si="136"/>
        <v>0</v>
      </c>
      <c r="Y140" s="71">
        <f t="shared" si="136"/>
        <v>2</v>
      </c>
      <c r="AB140" s="100">
        <f t="shared" si="137"/>
        <v>0.11764705882352941</v>
      </c>
      <c r="AC140" s="103">
        <f t="shared" si="137"/>
        <v>0</v>
      </c>
      <c r="AD140" s="103">
        <f t="shared" si="137"/>
        <v>0</v>
      </c>
      <c r="AE140" s="103">
        <f t="shared" si="137"/>
        <v>0</v>
      </c>
      <c r="AF140" s="103">
        <f t="shared" si="137"/>
        <v>0</v>
      </c>
      <c r="AG140" s="104">
        <f t="shared" si="137"/>
        <v>4.1666666666666664E-2</v>
      </c>
      <c r="AI140" s="100" t="str">
        <f t="shared" si="96"/>
        <v>2 (12%)</v>
      </c>
      <c r="AJ140" s="103" t="str">
        <f t="shared" si="97"/>
        <v>0 (0%)</v>
      </c>
      <c r="AK140" s="103" t="str">
        <f t="shared" si="98"/>
        <v>0 (0%)</v>
      </c>
      <c r="AL140" s="103" t="str">
        <f t="shared" si="99"/>
        <v>0 (0%)</v>
      </c>
      <c r="AM140" s="103" t="str">
        <f t="shared" si="100"/>
        <v>0 (0%)</v>
      </c>
      <c r="AN140" s="104" t="str">
        <f t="shared" si="101"/>
        <v>2 (4%)</v>
      </c>
      <c r="AO140" s="104"/>
      <c r="AP140" s="122" t="s">
        <v>253</v>
      </c>
      <c r="AQ140" s="123" t="str">
        <f t="shared" si="106"/>
        <v>[0T1, 1T2, 0T3] 2 (12%)</v>
      </c>
      <c r="AR140" s="123" t="str">
        <f t="shared" si="107"/>
        <v>[0T1, 0T2, 0T3] 0 (0%)</v>
      </c>
      <c r="AS140" s="123" t="str">
        <f t="shared" si="108"/>
        <v>[0T1, 0T2, 0T3] 0 (0%)</v>
      </c>
      <c r="AT140" s="123" t="str">
        <f t="shared" si="109"/>
        <v>[0T1, 0T2, 0T3] 0 (0%)</v>
      </c>
      <c r="AU140" s="123" t="str">
        <f t="shared" si="110"/>
        <v>[0T1, 0T2, 0T3] 0 (0%)</v>
      </c>
      <c r="AV140" s="124" t="str">
        <f t="shared" si="111"/>
        <v>[0T1, 1T2, 0T3] 2 (4%)</v>
      </c>
    </row>
    <row r="141" spans="1:48" x14ac:dyDescent="0.25">
      <c r="A141" s="112" t="s">
        <v>258</v>
      </c>
      <c r="B141" s="70">
        <f t="shared" si="135"/>
        <v>0</v>
      </c>
      <c r="C141" s="3">
        <f t="shared" si="135"/>
        <v>0</v>
      </c>
      <c r="D141" s="3">
        <f t="shared" si="135"/>
        <v>0</v>
      </c>
      <c r="E141" s="3">
        <f t="shared" si="135"/>
        <v>1</v>
      </c>
      <c r="F141" s="3">
        <f t="shared" si="135"/>
        <v>0</v>
      </c>
      <c r="G141" s="71">
        <f t="shared" si="135"/>
        <v>1</v>
      </c>
      <c r="H141" s="70">
        <f t="shared" si="135"/>
        <v>0</v>
      </c>
      <c r="I141" s="3">
        <f t="shared" si="135"/>
        <v>0</v>
      </c>
      <c r="J141" s="3">
        <f t="shared" si="135"/>
        <v>1</v>
      </c>
      <c r="K141" s="3">
        <f t="shared" si="135"/>
        <v>0</v>
      </c>
      <c r="L141" s="3">
        <f t="shared" si="136"/>
        <v>0</v>
      </c>
      <c r="M141" s="71">
        <f t="shared" si="136"/>
        <v>1</v>
      </c>
      <c r="N141" s="70">
        <f t="shared" si="136"/>
        <v>0</v>
      </c>
      <c r="O141" s="3">
        <f t="shared" si="136"/>
        <v>0</v>
      </c>
      <c r="P141" s="3">
        <f t="shared" si="136"/>
        <v>0</v>
      </c>
      <c r="Q141" s="3">
        <f t="shared" si="136"/>
        <v>0</v>
      </c>
      <c r="R141" s="3">
        <f t="shared" si="136"/>
        <v>0</v>
      </c>
      <c r="S141" s="71">
        <f t="shared" si="136"/>
        <v>0</v>
      </c>
      <c r="T141" s="70">
        <f t="shared" si="136"/>
        <v>0</v>
      </c>
      <c r="U141" s="3">
        <f t="shared" si="136"/>
        <v>0</v>
      </c>
      <c r="V141" s="3">
        <f t="shared" si="136"/>
        <v>2</v>
      </c>
      <c r="W141" s="3">
        <f t="shared" si="136"/>
        <v>3</v>
      </c>
      <c r="X141" s="3">
        <f t="shared" si="136"/>
        <v>0</v>
      </c>
      <c r="Y141" s="71">
        <f t="shared" si="136"/>
        <v>5</v>
      </c>
      <c r="AB141" s="100">
        <f t="shared" si="137"/>
        <v>0</v>
      </c>
      <c r="AC141" s="103">
        <f t="shared" si="137"/>
        <v>0</v>
      </c>
      <c r="AD141" s="103">
        <f t="shared" si="137"/>
        <v>0.22222222222222221</v>
      </c>
      <c r="AE141" s="103">
        <f t="shared" si="137"/>
        <v>0.15789473684210525</v>
      </c>
      <c r="AF141" s="103">
        <f t="shared" si="137"/>
        <v>0</v>
      </c>
      <c r="AG141" s="104">
        <f t="shared" si="137"/>
        <v>0.10416666666666667</v>
      </c>
      <c r="AI141" s="100" t="str">
        <f t="shared" si="96"/>
        <v>0 (0%)</v>
      </c>
      <c r="AJ141" s="103" t="str">
        <f t="shared" si="97"/>
        <v>0 (0%)</v>
      </c>
      <c r="AK141" s="103" t="str">
        <f t="shared" si="98"/>
        <v>2 (22%)</v>
      </c>
      <c r="AL141" s="103" t="str">
        <f t="shared" si="99"/>
        <v>3 (16%)</v>
      </c>
      <c r="AM141" s="103" t="str">
        <f t="shared" si="100"/>
        <v>0 (0%)</v>
      </c>
      <c r="AN141" s="104" t="str">
        <f t="shared" si="101"/>
        <v>5 (10%)</v>
      </c>
      <c r="AO141" s="104"/>
      <c r="AP141" s="122" t="s">
        <v>258</v>
      </c>
      <c r="AQ141" s="123" t="str">
        <f t="shared" si="106"/>
        <v>[0T1, 0T2, 0T3] 0 (0%)</v>
      </c>
      <c r="AR141" s="123" t="str">
        <f t="shared" si="107"/>
        <v>[0T1, 0T2, 0T3] 0 (0%)</v>
      </c>
      <c r="AS141" s="123" t="str">
        <f t="shared" si="108"/>
        <v>[0T1, 1T2, 0T3] 2 (22%)</v>
      </c>
      <c r="AT141" s="123" t="str">
        <f t="shared" si="109"/>
        <v>[1T1, 0T2, 0T3] 3 (16%)</v>
      </c>
      <c r="AU141" s="123" t="str">
        <f t="shared" si="110"/>
        <v>[0T1, 0T2, 0T3] 0 (0%)</v>
      </c>
      <c r="AV141" s="124" t="str">
        <f t="shared" si="111"/>
        <v>[1T1, 1T2, 0T3] 5 (10%)</v>
      </c>
    </row>
    <row r="142" spans="1:48" x14ac:dyDescent="0.25">
      <c r="A142" s="112" t="s">
        <v>622</v>
      </c>
      <c r="B142" s="70">
        <f t="shared" si="135"/>
        <v>1</v>
      </c>
      <c r="C142" s="3">
        <f t="shared" si="135"/>
        <v>0</v>
      </c>
      <c r="D142" s="3">
        <f t="shared" si="135"/>
        <v>0</v>
      </c>
      <c r="E142" s="3">
        <f t="shared" si="135"/>
        <v>0</v>
      </c>
      <c r="F142" s="3">
        <f t="shared" si="135"/>
        <v>0</v>
      </c>
      <c r="G142" s="71">
        <f t="shared" si="135"/>
        <v>1</v>
      </c>
      <c r="H142" s="70">
        <f t="shared" si="135"/>
        <v>0</v>
      </c>
      <c r="I142" s="3">
        <f t="shared" si="135"/>
        <v>0</v>
      </c>
      <c r="J142" s="3">
        <f t="shared" si="135"/>
        <v>0</v>
      </c>
      <c r="K142" s="3">
        <f t="shared" si="135"/>
        <v>0</v>
      </c>
      <c r="L142" s="3">
        <f t="shared" si="136"/>
        <v>0</v>
      </c>
      <c r="M142" s="71">
        <f t="shared" si="136"/>
        <v>0</v>
      </c>
      <c r="N142" s="70">
        <f t="shared" si="136"/>
        <v>0</v>
      </c>
      <c r="O142" s="3">
        <f t="shared" si="136"/>
        <v>0</v>
      </c>
      <c r="P142" s="3">
        <f t="shared" si="136"/>
        <v>0</v>
      </c>
      <c r="Q142" s="3">
        <f t="shared" si="136"/>
        <v>0</v>
      </c>
      <c r="R142" s="3">
        <f t="shared" si="136"/>
        <v>0</v>
      </c>
      <c r="S142" s="71">
        <f t="shared" si="136"/>
        <v>0</v>
      </c>
      <c r="T142" s="70">
        <f t="shared" si="136"/>
        <v>3</v>
      </c>
      <c r="U142" s="3">
        <f t="shared" si="136"/>
        <v>0</v>
      </c>
      <c r="V142" s="3">
        <f t="shared" si="136"/>
        <v>0</v>
      </c>
      <c r="W142" s="3">
        <f t="shared" si="136"/>
        <v>0</v>
      </c>
      <c r="X142" s="3">
        <f t="shared" si="136"/>
        <v>0</v>
      </c>
      <c r="Y142" s="71">
        <f t="shared" si="136"/>
        <v>3</v>
      </c>
      <c r="AB142" s="100">
        <f t="shared" si="137"/>
        <v>0.17647058823529413</v>
      </c>
      <c r="AC142" s="103">
        <f t="shared" si="137"/>
        <v>0</v>
      </c>
      <c r="AD142" s="103">
        <f t="shared" si="137"/>
        <v>0</v>
      </c>
      <c r="AE142" s="103">
        <f t="shared" si="137"/>
        <v>0</v>
      </c>
      <c r="AF142" s="103">
        <f t="shared" si="137"/>
        <v>0</v>
      </c>
      <c r="AG142" s="104">
        <f t="shared" si="137"/>
        <v>6.25E-2</v>
      </c>
      <c r="AI142" s="100" t="str">
        <f t="shared" si="96"/>
        <v>3 (18%)</v>
      </c>
      <c r="AJ142" s="103" t="str">
        <f t="shared" si="97"/>
        <v>0 (0%)</v>
      </c>
      <c r="AK142" s="103" t="str">
        <f t="shared" si="98"/>
        <v>0 (0%)</v>
      </c>
      <c r="AL142" s="103" t="str">
        <f t="shared" si="99"/>
        <v>0 (0%)</v>
      </c>
      <c r="AM142" s="103" t="str">
        <f t="shared" si="100"/>
        <v>0 (0%)</v>
      </c>
      <c r="AN142" s="104" t="str">
        <f t="shared" si="101"/>
        <v>3 (6%)</v>
      </c>
      <c r="AO142" s="104"/>
      <c r="AP142" s="122" t="s">
        <v>622</v>
      </c>
      <c r="AQ142" s="123" t="str">
        <f t="shared" si="106"/>
        <v>[1T1, 0T2, 0T3] 3 (18%)</v>
      </c>
      <c r="AR142" s="123" t="str">
        <f t="shared" si="107"/>
        <v>[0T1, 0T2, 0T3] 0 (0%)</v>
      </c>
      <c r="AS142" s="123" t="str">
        <f t="shared" si="108"/>
        <v>[0T1, 0T2, 0T3] 0 (0%)</v>
      </c>
      <c r="AT142" s="123" t="str">
        <f t="shared" si="109"/>
        <v>[0T1, 0T2, 0T3] 0 (0%)</v>
      </c>
      <c r="AU142" s="123" t="str">
        <f t="shared" si="110"/>
        <v>[0T1, 0T2, 0T3] 0 (0%)</v>
      </c>
      <c r="AV142" s="124" t="str">
        <f t="shared" si="111"/>
        <v>[1T1, 0T2, 0T3] 3 (6%)</v>
      </c>
    </row>
    <row r="143" spans="1:48" x14ac:dyDescent="0.25">
      <c r="A143" s="112" t="s">
        <v>252</v>
      </c>
      <c r="B143" s="70">
        <f t="shared" si="135"/>
        <v>0</v>
      </c>
      <c r="C143" s="3">
        <f t="shared" si="135"/>
        <v>0</v>
      </c>
      <c r="D143" s="3">
        <f t="shared" si="135"/>
        <v>1</v>
      </c>
      <c r="E143" s="3">
        <f t="shared" si="135"/>
        <v>0</v>
      </c>
      <c r="F143" s="3">
        <f t="shared" si="135"/>
        <v>0</v>
      </c>
      <c r="G143" s="71">
        <f t="shared" si="135"/>
        <v>1</v>
      </c>
      <c r="H143" s="70">
        <f t="shared" si="135"/>
        <v>0</v>
      </c>
      <c r="I143" s="3">
        <f t="shared" si="135"/>
        <v>0</v>
      </c>
      <c r="J143" s="3">
        <f t="shared" si="135"/>
        <v>0</v>
      </c>
      <c r="K143" s="3">
        <f t="shared" si="135"/>
        <v>0</v>
      </c>
      <c r="L143" s="3">
        <f t="shared" si="136"/>
        <v>0</v>
      </c>
      <c r="M143" s="71">
        <f t="shared" si="136"/>
        <v>0</v>
      </c>
      <c r="N143" s="70">
        <f t="shared" si="136"/>
        <v>0</v>
      </c>
      <c r="O143" s="3">
        <f t="shared" si="136"/>
        <v>0</v>
      </c>
      <c r="P143" s="3">
        <f t="shared" si="136"/>
        <v>0</v>
      </c>
      <c r="Q143" s="3">
        <f t="shared" si="136"/>
        <v>0</v>
      </c>
      <c r="R143" s="3">
        <f t="shared" si="136"/>
        <v>0</v>
      </c>
      <c r="S143" s="71">
        <f t="shared" si="136"/>
        <v>0</v>
      </c>
      <c r="T143" s="70">
        <f t="shared" si="136"/>
        <v>0</v>
      </c>
      <c r="U143" s="3">
        <f t="shared" si="136"/>
        <v>0</v>
      </c>
      <c r="V143" s="3">
        <f t="shared" si="136"/>
        <v>3</v>
      </c>
      <c r="W143" s="3">
        <f t="shared" si="136"/>
        <v>0</v>
      </c>
      <c r="X143" s="3">
        <f t="shared" si="136"/>
        <v>0</v>
      </c>
      <c r="Y143" s="71">
        <f t="shared" si="136"/>
        <v>3</v>
      </c>
      <c r="AB143" s="100">
        <f t="shared" si="137"/>
        <v>0</v>
      </c>
      <c r="AC143" s="103">
        <f t="shared" si="137"/>
        <v>0</v>
      </c>
      <c r="AD143" s="103">
        <f t="shared" si="137"/>
        <v>0.33333333333333331</v>
      </c>
      <c r="AE143" s="103">
        <f t="shared" si="137"/>
        <v>0</v>
      </c>
      <c r="AF143" s="103">
        <f t="shared" si="137"/>
        <v>0</v>
      </c>
      <c r="AG143" s="104">
        <f t="shared" si="137"/>
        <v>6.25E-2</v>
      </c>
      <c r="AI143" s="100" t="str">
        <f t="shared" si="96"/>
        <v>0 (0%)</v>
      </c>
      <c r="AJ143" s="103" t="str">
        <f t="shared" si="97"/>
        <v>0 (0%)</v>
      </c>
      <c r="AK143" s="103" t="str">
        <f t="shared" si="98"/>
        <v>3 (33%)</v>
      </c>
      <c r="AL143" s="103" t="str">
        <f t="shared" si="99"/>
        <v>0 (0%)</v>
      </c>
      <c r="AM143" s="103" t="str">
        <f t="shared" si="100"/>
        <v>0 (0%)</v>
      </c>
      <c r="AN143" s="104" t="str">
        <f t="shared" si="101"/>
        <v>3 (6%)</v>
      </c>
      <c r="AO143" s="104"/>
      <c r="AP143" s="122" t="s">
        <v>252</v>
      </c>
      <c r="AQ143" s="123" t="str">
        <f t="shared" si="106"/>
        <v>[0T1, 0T2, 0T3] 0 (0%)</v>
      </c>
      <c r="AR143" s="123" t="str">
        <f t="shared" si="107"/>
        <v>[0T1, 0T2, 0T3] 0 (0%)</v>
      </c>
      <c r="AS143" s="123" t="str">
        <f t="shared" si="108"/>
        <v>[1T1, 0T2, 0T3] 3 (33%)</v>
      </c>
      <c r="AT143" s="123" t="str">
        <f t="shared" si="109"/>
        <v>[0T1, 0T2, 0T3] 0 (0%)</v>
      </c>
      <c r="AU143" s="123" t="str">
        <f t="shared" si="110"/>
        <v>[0T1, 0T2, 0T3] 0 (0%)</v>
      </c>
      <c r="AV143" s="124" t="str">
        <f t="shared" si="111"/>
        <v>[1T1, 0T2, 0T3] 3 (6%)</v>
      </c>
    </row>
    <row r="144" spans="1:48" x14ac:dyDescent="0.25">
      <c r="A144" s="112" t="s">
        <v>304</v>
      </c>
      <c r="B144" s="70">
        <f t="shared" si="135"/>
        <v>0</v>
      </c>
      <c r="C144" s="3">
        <f t="shared" si="135"/>
        <v>0</v>
      </c>
      <c r="D144" s="3">
        <f t="shared" si="135"/>
        <v>1</v>
      </c>
      <c r="E144" s="3">
        <f t="shared" si="135"/>
        <v>0</v>
      </c>
      <c r="F144" s="3">
        <f t="shared" si="135"/>
        <v>0</v>
      </c>
      <c r="G144" s="71">
        <f t="shared" si="135"/>
        <v>1</v>
      </c>
      <c r="H144" s="70">
        <f t="shared" si="135"/>
        <v>0</v>
      </c>
      <c r="I144" s="3">
        <f t="shared" si="135"/>
        <v>0</v>
      </c>
      <c r="J144" s="3">
        <f t="shared" si="135"/>
        <v>0</v>
      </c>
      <c r="K144" s="3">
        <f t="shared" si="135"/>
        <v>1</v>
      </c>
      <c r="L144" s="3">
        <f t="shared" si="136"/>
        <v>1</v>
      </c>
      <c r="M144" s="71">
        <f t="shared" si="136"/>
        <v>2</v>
      </c>
      <c r="N144" s="70">
        <f t="shared" si="136"/>
        <v>0</v>
      </c>
      <c r="O144" s="3">
        <f t="shared" si="136"/>
        <v>1</v>
      </c>
      <c r="P144" s="3">
        <f t="shared" si="136"/>
        <v>0</v>
      </c>
      <c r="Q144" s="3">
        <f t="shared" si="136"/>
        <v>0</v>
      </c>
      <c r="R144" s="3">
        <f t="shared" si="136"/>
        <v>1</v>
      </c>
      <c r="S144" s="71">
        <f t="shared" si="136"/>
        <v>2</v>
      </c>
      <c r="T144" s="70">
        <f t="shared" si="136"/>
        <v>0</v>
      </c>
      <c r="U144" s="3">
        <f t="shared" si="136"/>
        <v>1</v>
      </c>
      <c r="V144" s="3">
        <f t="shared" si="136"/>
        <v>3</v>
      </c>
      <c r="W144" s="3">
        <f t="shared" si="136"/>
        <v>2</v>
      </c>
      <c r="X144" s="3">
        <f t="shared" si="136"/>
        <v>3</v>
      </c>
      <c r="Y144" s="71">
        <f t="shared" si="136"/>
        <v>9</v>
      </c>
      <c r="AB144" s="100">
        <f t="shared" si="137"/>
        <v>0</v>
      </c>
      <c r="AC144" s="103">
        <f t="shared" si="137"/>
        <v>0.14285714285714285</v>
      </c>
      <c r="AD144" s="103">
        <f t="shared" si="137"/>
        <v>0.33333333333333331</v>
      </c>
      <c r="AE144" s="103">
        <f t="shared" si="137"/>
        <v>0.10526315789473684</v>
      </c>
      <c r="AF144" s="103">
        <f t="shared" si="137"/>
        <v>0.42857142857142855</v>
      </c>
      <c r="AG144" s="104">
        <f t="shared" si="137"/>
        <v>0.1875</v>
      </c>
      <c r="AI144" s="100" t="str">
        <f t="shared" si="96"/>
        <v>0 (0%)</v>
      </c>
      <c r="AJ144" s="103" t="str">
        <f t="shared" si="97"/>
        <v>1 (14%)</v>
      </c>
      <c r="AK144" s="103" t="str">
        <f t="shared" si="98"/>
        <v>3 (33%)</v>
      </c>
      <c r="AL144" s="103" t="str">
        <f t="shared" si="99"/>
        <v>2 (11%)</v>
      </c>
      <c r="AM144" s="103" t="str">
        <f t="shared" si="100"/>
        <v>3 (43%)</v>
      </c>
      <c r="AN144" s="104" t="str">
        <f t="shared" si="101"/>
        <v>9 (19%)</v>
      </c>
      <c r="AO144" s="104"/>
      <c r="AP144" s="122" t="s">
        <v>304</v>
      </c>
      <c r="AQ144" s="123" t="str">
        <f t="shared" si="106"/>
        <v>[0T1, 0T2, 0T3] 0 (0%)</v>
      </c>
      <c r="AR144" s="123" t="str">
        <f t="shared" si="107"/>
        <v>[0T1, 0T2, 1T3] 1 (14%)</v>
      </c>
      <c r="AS144" s="123" t="str">
        <f t="shared" si="108"/>
        <v>[1T1, 0T2, 0T3] 3 (33%)</v>
      </c>
      <c r="AT144" s="123" t="str">
        <f t="shared" si="109"/>
        <v>[0T1, 1T2, 0T3] 2 (11%)</v>
      </c>
      <c r="AU144" s="123" t="str">
        <f t="shared" si="110"/>
        <v>[0T1, 1T2, 1T3] 3 (43%)</v>
      </c>
      <c r="AV144" s="124" t="str">
        <f t="shared" si="111"/>
        <v>[1T1, 2T2, 2T3] 9 (19%)</v>
      </c>
    </row>
    <row r="145" spans="1:48" ht="15.75" thickBot="1" x14ac:dyDescent="0.3">
      <c r="A145" s="114" t="s">
        <v>172</v>
      </c>
      <c r="B145" s="72">
        <f t="shared" si="135"/>
        <v>0</v>
      </c>
      <c r="C145" s="73">
        <f t="shared" si="135"/>
        <v>0</v>
      </c>
      <c r="D145" s="73">
        <f t="shared" si="135"/>
        <v>0</v>
      </c>
      <c r="E145" s="73">
        <f t="shared" si="135"/>
        <v>0</v>
      </c>
      <c r="F145" s="73">
        <f t="shared" si="135"/>
        <v>1</v>
      </c>
      <c r="G145" s="74">
        <f t="shared" si="135"/>
        <v>1</v>
      </c>
      <c r="H145" s="72">
        <f t="shared" si="135"/>
        <v>0</v>
      </c>
      <c r="I145" s="73">
        <f t="shared" si="135"/>
        <v>0</v>
      </c>
      <c r="J145" s="73">
        <f t="shared" si="135"/>
        <v>0</v>
      </c>
      <c r="K145" s="73">
        <f t="shared" si="135"/>
        <v>0</v>
      </c>
      <c r="L145" s="73">
        <f t="shared" si="136"/>
        <v>0</v>
      </c>
      <c r="M145" s="74">
        <f t="shared" si="136"/>
        <v>0</v>
      </c>
      <c r="N145" s="72">
        <f t="shared" si="136"/>
        <v>2</v>
      </c>
      <c r="O145" s="73">
        <f t="shared" si="136"/>
        <v>0</v>
      </c>
      <c r="P145" s="73">
        <f t="shared" si="136"/>
        <v>1</v>
      </c>
      <c r="Q145" s="73">
        <f t="shared" si="136"/>
        <v>0</v>
      </c>
      <c r="R145" s="73">
        <f t="shared" si="136"/>
        <v>0</v>
      </c>
      <c r="S145" s="74">
        <f t="shared" si="136"/>
        <v>3</v>
      </c>
      <c r="T145" s="72">
        <f t="shared" si="136"/>
        <v>2</v>
      </c>
      <c r="U145" s="73">
        <f t="shared" si="136"/>
        <v>0</v>
      </c>
      <c r="V145" s="73">
        <f t="shared" si="136"/>
        <v>1</v>
      </c>
      <c r="W145" s="73">
        <f t="shared" si="136"/>
        <v>0</v>
      </c>
      <c r="X145" s="73">
        <f t="shared" si="136"/>
        <v>3</v>
      </c>
      <c r="Y145" s="74">
        <f t="shared" si="136"/>
        <v>6</v>
      </c>
      <c r="AB145" s="107">
        <f t="shared" si="137"/>
        <v>0.11764705882352941</v>
      </c>
      <c r="AC145" s="105">
        <f t="shared" si="137"/>
        <v>0</v>
      </c>
      <c r="AD145" s="105">
        <f t="shared" si="137"/>
        <v>0.1111111111111111</v>
      </c>
      <c r="AE145" s="105">
        <f t="shared" si="137"/>
        <v>0</v>
      </c>
      <c r="AF145" s="105">
        <f t="shared" si="137"/>
        <v>0.42857142857142855</v>
      </c>
      <c r="AG145" s="106">
        <f t="shared" si="137"/>
        <v>0.125</v>
      </c>
      <c r="AI145" s="107" t="str">
        <f t="shared" si="96"/>
        <v>2 (12%)</v>
      </c>
      <c r="AJ145" s="105" t="str">
        <f t="shared" si="97"/>
        <v>0 (0%)</v>
      </c>
      <c r="AK145" s="105" t="str">
        <f t="shared" si="98"/>
        <v>1 (11%)</v>
      </c>
      <c r="AL145" s="105" t="str">
        <f t="shared" si="99"/>
        <v>0 (0%)</v>
      </c>
      <c r="AM145" s="105" t="str">
        <f t="shared" si="100"/>
        <v>3 (43%)</v>
      </c>
      <c r="AN145" s="106" t="str">
        <f t="shared" si="101"/>
        <v>6 (13%)</v>
      </c>
      <c r="AO145" s="106"/>
      <c r="AP145" s="125" t="s">
        <v>172</v>
      </c>
      <c r="AQ145" s="126" t="str">
        <f t="shared" si="106"/>
        <v>[0T1, 0T2, 2T3] 2 (12%)</v>
      </c>
      <c r="AR145" s="126" t="str">
        <f t="shared" si="107"/>
        <v>[0T1, 0T2, 0T3] 0 (0%)</v>
      </c>
      <c r="AS145" s="126" t="str">
        <f t="shared" si="108"/>
        <v>[0T1, 0T2, 1T3] 1 (11%)</v>
      </c>
      <c r="AT145" s="126" t="str">
        <f t="shared" si="109"/>
        <v>[0T1, 0T2, 0T3] 0 (0%)</v>
      </c>
      <c r="AU145" s="126" t="str">
        <f t="shared" si="110"/>
        <v>[1T1, 0T2, 0T3] 3 (43%)</v>
      </c>
      <c r="AV145" s="127" t="str">
        <f t="shared" si="111"/>
        <v>[1T1, 0T2, 3T3] 6 (13%)</v>
      </c>
    </row>
    <row r="146" spans="1:48" ht="15.75" thickTop="1" x14ac:dyDescent="0.25"/>
    <row r="148" spans="1:48" x14ac:dyDescent="0.25">
      <c r="A148" t="s">
        <v>812</v>
      </c>
      <c r="G148">
        <f>G102+G110+G114+G120+G127+G134</f>
        <v>51</v>
      </c>
      <c r="M148">
        <f>M102+M110+M114+M120+M127+M134</f>
        <v>50</v>
      </c>
      <c r="S148">
        <f>S102+S110+S114+S120+S127+S134</f>
        <v>47</v>
      </c>
      <c r="Y148">
        <f>Y102+Y110+Y114+Y120+Y127+Y134</f>
        <v>300</v>
      </c>
    </row>
    <row r="149" spans="1:48" x14ac:dyDescent="0.25">
      <c r="A149" t="s">
        <v>813</v>
      </c>
      <c r="G149">
        <f>G145+G144+G143+G142+G141+G140+G139+G138+G137+G136+G135+G133+G132+G131+G130+G129+G128+G126+G125+G124+G123+G122+G121+G119+G118+G117+G116+G115+G113+G112+G111+G109+G108+G107+G106+G105+G104+G103</f>
        <v>51</v>
      </c>
      <c r="M149">
        <f>M145+M144+M143+M142+M141+M140+M139+M138+M137+M136+M135+M133+M132+M131+M130+M129+M128+M126+M125+M124+M123+M122+M121+M119+M118+M117+M116+M115+M113+M112+M111+M109+M108+M107+M106+M105+M104+M103</f>
        <v>50</v>
      </c>
      <c r="S149">
        <f>S145+S144+S143+S142+S141+S140+S139+S138+S137+S136+S135+S133+S132+S131+S130+S129+S128+S126+S125+S124+S123+S122+S121+S119+S118+S117+S116+S115+S113+S112+S111+S109+S108+S107+S106+S105+S104+S103</f>
        <v>47</v>
      </c>
      <c r="Y149">
        <f>Y145+Y144+Y143+Y142+Y141+Y140+Y139+Y138+Y137+Y136+Y135+Y133+Y132+Y131+Y130+Y129+Y128+Y126+Y125+Y124+Y123+Y122+Y121+Y119+Y118+Y117+Y116+Y115+Y113+Y112+Y111+Y109+Y108+Y107+Y106+Y105+Y104+Y103</f>
        <v>300</v>
      </c>
    </row>
    <row r="150" spans="1:48" x14ac:dyDescent="0.25">
      <c r="A150" t="s">
        <v>814</v>
      </c>
    </row>
    <row r="152" spans="1:48" x14ac:dyDescent="0.25">
      <c r="B152" s="23"/>
      <c r="C152" s="23"/>
      <c r="D152" s="23"/>
      <c r="E152" s="23"/>
      <c r="F152" s="23"/>
      <c r="G152" s="23"/>
    </row>
    <row r="153" spans="1:48" ht="35.25" customHeight="1" x14ac:dyDescent="0.25">
      <c r="A153" s="129" t="s">
        <v>887</v>
      </c>
      <c r="B153" s="184" t="s">
        <v>891</v>
      </c>
      <c r="C153" s="180" t="s">
        <v>888</v>
      </c>
      <c r="D153" s="180"/>
      <c r="E153" s="180"/>
      <c r="F153" s="180"/>
      <c r="G153" s="180"/>
      <c r="H153" s="184" t="s">
        <v>893</v>
      </c>
      <c r="I153" s="180" t="s">
        <v>889</v>
      </c>
      <c r="J153" s="180"/>
      <c r="K153" s="180"/>
      <c r="L153" s="180"/>
      <c r="M153" s="180"/>
    </row>
    <row r="154" spans="1:48" ht="109.5" customHeight="1" x14ac:dyDescent="0.25">
      <c r="A154" s="129" t="s">
        <v>154</v>
      </c>
      <c r="B154" s="181">
        <f>COUNTIFS($T$5:$T$42,"&gt;0")</f>
        <v>23</v>
      </c>
      <c r="C154" s="185" t="str">
        <f>ConcatenateIfs($A$5:$A$42,$T$5:$T$42,"&gt;",0,", ")</f>
        <v>Alcoholism, Climate Change, Deforestation, Disease/Epidemics, Drought, Early marriage, Earthquakes, Fire, Floods, Food Insecurity, Lack of Access to Basic Services, Lack of Access to Water, Landslides, Migration, Pollution, River swelling, Road Accidents, Storms, Stray Animals, Tornado, Traffic Congestion, Violence, Wildlife Attacks</v>
      </c>
      <c r="D154" s="185"/>
      <c r="E154" s="185"/>
      <c r="F154" s="185"/>
      <c r="G154" s="185"/>
      <c r="H154" s="181">
        <f>COUNTIFS(AS5:AS42,"UNIQUE")</f>
        <v>9</v>
      </c>
      <c r="I154" s="182" t="str">
        <f>ConcatenateIfs($A$5:$A$42,AS5:AS42,"=","UNIQUE",", ")</f>
        <v>Climate Change, Deforestation, Early marriage, Food Insecurity, Migration, Pollution, River swelling, Stray Animals, Tornado</v>
      </c>
      <c r="J154" s="182"/>
      <c r="K154" s="182"/>
      <c r="L154" s="182"/>
      <c r="M154" s="182"/>
    </row>
    <row r="155" spans="1:48" ht="85.5" customHeight="1" x14ac:dyDescent="0.25">
      <c r="A155" s="129" t="s">
        <v>193</v>
      </c>
      <c r="B155" s="181">
        <f>COUNTIFS($U$5:$U$42,"&gt;0")</f>
        <v>14</v>
      </c>
      <c r="C155" s="185" t="str">
        <f>ConcatenateIfs($A$5:$A$42,$U$5:$U$42,"&gt;",0,", ")</f>
        <v>Alcoholism, Crop Damage, Drought, Earthquakes, Fire, Floods, Hail, Hurricanes, Lack of Access to Water, Landslides, Road Accidents, Storms, Unemployment, Wildlife Attacks</v>
      </c>
      <c r="D155" s="185"/>
      <c r="E155" s="185"/>
      <c r="F155" s="185"/>
      <c r="G155" s="185"/>
      <c r="H155" s="181">
        <f>COUNTIFS(AT5:AT42,"UNIQUE")</f>
        <v>2</v>
      </c>
      <c r="I155" s="182" t="str">
        <f>ConcatenateIfs($A$5:$A$42,AT5:AT42,"=","UNIQUE",", ")</f>
        <v>Crop Damage, Hurricanes</v>
      </c>
      <c r="J155" s="182"/>
      <c r="K155" s="182"/>
      <c r="L155" s="182"/>
      <c r="M155" s="182"/>
    </row>
    <row r="156" spans="1:48" ht="105.75" customHeight="1" x14ac:dyDescent="0.25">
      <c r="A156" s="129" t="s">
        <v>251</v>
      </c>
      <c r="B156" s="181">
        <f>COUNTIFS($V$5:$V$42,"&gt;0")</f>
        <v>15</v>
      </c>
      <c r="C156" s="185" t="str">
        <f>ConcatenateIfs($A$5:$A$42,$V$5:$V$42,"&gt;",0,", ")</f>
        <v>Disease/Epidemics, Drought, Drug Addiction, Earthquakes, Fire, Floods, Hail, High Cost of Living, Lack of Access to Basic Services, Lack of Access to Water, Landslides, Poverty, Road Accidents, Unemployment, Violence</v>
      </c>
      <c r="D156" s="185"/>
      <c r="E156" s="185"/>
      <c r="F156" s="185"/>
      <c r="G156" s="185"/>
      <c r="H156" s="181">
        <f>COUNTIFS(AU5:AU42,"UNIQUE")</f>
        <v>2</v>
      </c>
      <c r="I156" s="182" t="str">
        <f>ConcatenateIfs($A$5:$A$42,AU5:AU42,"=","UNIQUE",", ")</f>
        <v>Drug Addiction, Poverty</v>
      </c>
      <c r="J156" s="182"/>
      <c r="K156" s="182"/>
      <c r="L156" s="182"/>
      <c r="M156" s="182"/>
    </row>
    <row r="157" spans="1:48" ht="103.5" customHeight="1" x14ac:dyDescent="0.25">
      <c r="A157" s="129" t="s">
        <v>273</v>
      </c>
      <c r="B157" s="181">
        <f>COUNTIFS($W$5:$W$42,"&gt;0")</f>
        <v>17</v>
      </c>
      <c r="C157" s="185" t="str">
        <f>ConcatenateIfs($A$5:$A$42,$W$5:$W$42,"&gt;",0,", ")</f>
        <v>Alcoholism, Child Abuse and Exploitation, Disease/Epidemics, Drought, Earthquakes, Fire, Floods, Heavy Rainfall, High Cost of Living, Lack of Access to Water, Lack of Preparedness, Landslides, Road Accidents, Storms, Traffic Congestion, Unemployment, Wildlife Attacks</v>
      </c>
      <c r="D157" s="185"/>
      <c r="E157" s="185"/>
      <c r="F157" s="185"/>
      <c r="G157" s="185"/>
      <c r="H157" s="181">
        <f>COUNTIFS(AV5:AV42,"UNIQUE")</f>
        <v>3</v>
      </c>
      <c r="I157" s="182" t="str">
        <f>ConcatenateIfs($A$5:$A$42,AV5:AV42,"=","UNIQUE",", ")</f>
        <v>Child Abuse and Exploitation, Heavy Rainfall, Lack of Preparedness</v>
      </c>
      <c r="J157" s="182"/>
      <c r="K157" s="182"/>
      <c r="L157" s="182"/>
      <c r="M157" s="182"/>
    </row>
    <row r="158" spans="1:48" ht="110.25" customHeight="1" x14ac:dyDescent="0.25">
      <c r="A158" s="129" t="s">
        <v>330</v>
      </c>
      <c r="B158" s="181">
        <f>COUNTIFS($X$5:$X$42,"&gt;0")</f>
        <v>11</v>
      </c>
      <c r="C158" s="185" t="str">
        <f>ConcatenateIfs($A$5:$A$42,$X$5:$X$42,"&gt;",0,", ")</f>
        <v>Disease/Epidemics, Earthquakes, Floods, Lack of Access to Basic Services, Lack of Access to Water, Reduction In Irrigation, Road Accidents, Temperature Rise, Unemployment, Violence, Wildlife Attacks</v>
      </c>
      <c r="D158" s="185"/>
      <c r="E158" s="185"/>
      <c r="F158" s="185"/>
      <c r="G158" s="185"/>
      <c r="H158" s="181">
        <f>COUNTIFS(AW5:AW42,"UNIQUE")</f>
        <v>2</v>
      </c>
      <c r="I158" s="182" t="str">
        <f>ConcatenateIfs($A$5:$A$42,AW5:AW42,"=","UNIQUE",", ")</f>
        <v>Reduction In Irrigation, Temperature Rise</v>
      </c>
      <c r="J158" s="182"/>
      <c r="K158" s="182"/>
      <c r="L158" s="182"/>
      <c r="M158" s="182"/>
    </row>
    <row r="159" spans="1:48" ht="144.75" customHeight="1" x14ac:dyDescent="0.25">
      <c r="A159" s="129" t="s">
        <v>700</v>
      </c>
      <c r="B159" s="183">
        <f>COUNTIFS($Y$5:$Y$42,"&gt;0")</f>
        <v>35</v>
      </c>
      <c r="C159" s="185" t="str">
        <f>ConcatenateIfs($A$5:$A$42,$Y$5:$Y$42,"&gt;",0,", ")</f>
        <v>Alcoholism, Child Abuse and Exploitation, Climate Change, Crop Damage, Deforestation, Disease/Epidemics, Drought, Drug Addiction, Early marriage, Earthquakes, Fire, Floods, Food Insecurity, Hail, Heavy Rainfall, High Cost of Living, Hurricanes, Lack of Access to Basic Services, Lack of Access to Water, Lack of Preparedness, Landslides, Migration, Pollution, Poverty, Reduction In Irrigation, River swelling, Road Accidents, Storms, Stray Animals, Temperature Rise, Tornado, Traffic Congestion, Unemployment, Violence, Wildlife Attacks</v>
      </c>
      <c r="D159" s="185"/>
      <c r="E159" s="185"/>
      <c r="F159" s="185"/>
      <c r="G159" s="185"/>
      <c r="H159" s="183">
        <f>COUNTIFS(AS5:AW42,"UNIQUE")</f>
        <v>18</v>
      </c>
      <c r="I159" s="182"/>
      <c r="J159" s="182"/>
      <c r="K159" s="182"/>
      <c r="L159" s="182"/>
      <c r="M159" s="182"/>
    </row>
    <row r="160" spans="1:48" x14ac:dyDescent="0.25">
      <c r="B160" s="31"/>
      <c r="C160" s="31"/>
      <c r="D160" s="31"/>
      <c r="E160" s="31"/>
      <c r="F160" s="31"/>
    </row>
    <row r="161" spans="1:7" x14ac:dyDescent="0.25">
      <c r="B161" s="31"/>
      <c r="C161" s="31"/>
      <c r="D161" s="31"/>
      <c r="E161" s="31"/>
      <c r="F161" s="31"/>
    </row>
    <row r="162" spans="1:7" ht="87.75" customHeight="1" x14ac:dyDescent="0.25">
      <c r="A162" s="129" t="s">
        <v>890</v>
      </c>
      <c r="B162" s="181">
        <f>COUNTIF(AX5:AX42,TRUE)</f>
        <v>4</v>
      </c>
      <c r="C162" s="185" t="str">
        <f>ConcatenateIfs(A5:A42,AX5:AX42,"=",TRUE,", ")</f>
        <v>Earthquakes, Floods, Lack of Access to Water, Road Accidents</v>
      </c>
      <c r="D162" s="185"/>
      <c r="E162" s="185"/>
      <c r="F162" s="185"/>
      <c r="G162" s="185"/>
    </row>
    <row r="163" spans="1:7" x14ac:dyDescent="0.25">
      <c r="A163" s="31"/>
      <c r="B163" s="31"/>
      <c r="C163" s="31"/>
      <c r="D163" s="31"/>
      <c r="E163" s="31"/>
      <c r="F163" s="31"/>
    </row>
    <row r="164" spans="1:7" x14ac:dyDescent="0.25">
      <c r="A164" s="31"/>
      <c r="B164" s="31"/>
      <c r="C164" s="31"/>
      <c r="D164" s="31"/>
      <c r="E164" s="31"/>
      <c r="F164" s="31"/>
    </row>
  </sheetData>
  <sortState ref="A373:B410">
    <sortCondition descending="1" ref="B373:B410"/>
  </sortState>
  <mergeCells count="46">
    <mergeCell ref="I158:M158"/>
    <mergeCell ref="I159:M159"/>
    <mergeCell ref="C162:G162"/>
    <mergeCell ref="I153:M153"/>
    <mergeCell ref="I154:M154"/>
    <mergeCell ref="I155:M155"/>
    <mergeCell ref="I156:M156"/>
    <mergeCell ref="I157:M157"/>
    <mergeCell ref="C153:G153"/>
    <mergeCell ref="C154:G154"/>
    <mergeCell ref="C155:G155"/>
    <mergeCell ref="C156:G156"/>
    <mergeCell ref="C157:G157"/>
    <mergeCell ref="C158:G158"/>
    <mergeCell ref="C159:G159"/>
    <mergeCell ref="AQ99:AV99"/>
    <mergeCell ref="AI99:AN99"/>
    <mergeCell ref="B70:G70"/>
    <mergeCell ref="H70:M70"/>
    <mergeCell ref="N70:S70"/>
    <mergeCell ref="T70:Y70"/>
    <mergeCell ref="AP99:AP100"/>
    <mergeCell ref="A84:G84"/>
    <mergeCell ref="A92:H92"/>
    <mergeCell ref="T99:Y99"/>
    <mergeCell ref="AB99:AG99"/>
    <mergeCell ref="B99:G99"/>
    <mergeCell ref="H99:M99"/>
    <mergeCell ref="N99:S99"/>
    <mergeCell ref="AB70:AG70"/>
    <mergeCell ref="A55:G55"/>
    <mergeCell ref="A62:H62"/>
    <mergeCell ref="B2:G2"/>
    <mergeCell ref="B46:Y46"/>
    <mergeCell ref="B47:G47"/>
    <mergeCell ref="H47:M47"/>
    <mergeCell ref="N47:S47"/>
    <mergeCell ref="T47:X47"/>
    <mergeCell ref="AK1:AP1"/>
    <mergeCell ref="B1:S1"/>
    <mergeCell ref="AB1:AG1"/>
    <mergeCell ref="AB2:AF2"/>
    <mergeCell ref="T2:X2"/>
    <mergeCell ref="T1:Y1"/>
    <mergeCell ref="H2:M2"/>
    <mergeCell ref="N2:S2"/>
  </mergeCells>
  <conditionalFormatting sqref="T5:X42">
    <cfRule type="colorScale" priority="19">
      <colorScale>
        <cfvo type="min"/>
        <cfvo type="max"/>
        <color rgb="FFFCFCFF"/>
        <color rgb="FFF8696B"/>
      </colorScale>
    </cfRule>
  </conditionalFormatting>
  <conditionalFormatting sqref="B5:F42">
    <cfRule type="colorScale" priority="18">
      <colorScale>
        <cfvo type="min"/>
        <cfvo type="max"/>
        <color rgb="FFFCFCFF"/>
        <color rgb="FFF8696B"/>
      </colorScale>
    </cfRule>
  </conditionalFormatting>
  <conditionalFormatting sqref="H5:L42">
    <cfRule type="colorScale" priority="17">
      <colorScale>
        <cfvo type="min"/>
        <cfvo type="max"/>
        <color rgb="FFFCFCFF"/>
        <color rgb="FFF8696B"/>
      </colorScale>
    </cfRule>
  </conditionalFormatting>
  <conditionalFormatting sqref="N5:R42">
    <cfRule type="colorScale" priority="16">
      <colorScale>
        <cfvo type="min"/>
        <cfvo type="max"/>
        <color rgb="FFFCFCFF"/>
        <color rgb="FFF8696B"/>
      </colorScale>
    </cfRule>
  </conditionalFormatting>
  <conditionalFormatting sqref="AB5:AG42 AI5:AI42">
    <cfRule type="colorScale" priority="15">
      <colorScale>
        <cfvo type="min"/>
        <cfvo type="max"/>
        <color rgb="FFFCFCFF"/>
        <color rgb="FFF8696B"/>
      </colorScale>
    </cfRule>
  </conditionalFormatting>
  <conditionalFormatting sqref="AB73:AF78">
    <cfRule type="colorScale" priority="14">
      <colorScale>
        <cfvo type="min"/>
        <cfvo type="max"/>
        <color rgb="FFFCFCFF"/>
        <color rgb="FFF8696B"/>
      </colorScale>
    </cfRule>
  </conditionalFormatting>
  <conditionalFormatting sqref="B86:G89">
    <cfRule type="colorScale" priority="13">
      <colorScale>
        <cfvo type="min"/>
        <cfvo type="max"/>
        <color rgb="FFFCFCFF"/>
        <color rgb="FFF8696B"/>
      </colorScale>
    </cfRule>
  </conditionalFormatting>
  <conditionalFormatting sqref="A5:A42">
    <cfRule type="expression" dxfId="5" priority="9">
      <formula>$AG$5=0</formula>
    </cfRule>
  </conditionalFormatting>
  <conditionalFormatting sqref="K86:P89">
    <cfRule type="colorScale" priority="8">
      <colorScale>
        <cfvo type="min"/>
        <cfvo type="max"/>
        <color rgb="FFFCFCFF"/>
        <color rgb="FFF8696B"/>
      </colorScale>
    </cfRule>
  </conditionalFormatting>
  <conditionalFormatting sqref="AK5:AO42 AQ5:AQ42">
    <cfRule type="colorScale" priority="6">
      <colorScale>
        <cfvo type="min"/>
        <cfvo type="max"/>
        <color rgb="FFFCFCFF"/>
        <color rgb="FFF8696B"/>
      </colorScale>
    </cfRule>
  </conditionalFormatting>
  <conditionalFormatting sqref="AP5:AP42">
    <cfRule type="colorScale" priority="5">
      <colorScale>
        <cfvo type="min"/>
        <cfvo type="max"/>
        <color rgb="FFFCFCFF"/>
        <color rgb="FFF8696B"/>
      </colorScale>
    </cfRule>
  </conditionalFormatting>
  <conditionalFormatting sqref="B159">
    <cfRule type="expression" dxfId="4" priority="3">
      <formula>"&lt;&gt;SUM($B$202:$B$206)"</formula>
    </cfRule>
    <cfRule type="expression" dxfId="3" priority="4">
      <formula>SUM($B$154:$B$158)</formula>
    </cfRule>
  </conditionalFormatting>
  <conditionalFormatting sqref="H159">
    <cfRule type="expression" dxfId="2" priority="1">
      <formula>"&lt;&gt;SUM($H$202:$H$206)"</formula>
    </cfRule>
    <cfRule type="expression" dxfId="1" priority="2">
      <formula>SUM($H$154:$H$158)</formula>
    </cfRule>
  </conditionalFormatting>
  <conditionalFormatting sqref="B152:G152">
    <cfRule type="colorScale" priority="41">
      <colorScale>
        <cfvo type="min"/>
        <cfvo type="max"/>
        <color rgb="FFFCFCFF"/>
        <color rgb="FFF8696B"/>
      </colorScale>
    </cfRule>
  </conditionalFormatting>
  <pageMargins left="2.0699999999999998" right="1.06" top="0.75" bottom="0.75" header="0.3" footer="0.3"/>
  <pageSetup scale="10" orientation="landscape"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S176"/>
  <sheetViews>
    <sheetView workbookViewId="0">
      <selection activeCell="AH8" sqref="AH8"/>
    </sheetView>
  </sheetViews>
  <sheetFormatPr defaultRowHeight="15" x14ac:dyDescent="0.25"/>
  <cols>
    <col min="1" max="1" width="29" bestFit="1" customWidth="1"/>
    <col min="6" max="6" width="10.28515625" customWidth="1"/>
    <col min="15" max="15" width="17.85546875" customWidth="1"/>
    <col min="16" max="16" width="18.85546875" customWidth="1"/>
    <col min="17" max="17" width="15.85546875" customWidth="1"/>
    <col min="18" max="18" width="21.28515625" customWidth="1"/>
    <col min="19" max="19" width="20.85546875" customWidth="1"/>
  </cols>
  <sheetData>
    <row r="1" spans="1:19" x14ac:dyDescent="0.25">
      <c r="B1" s="172" t="s">
        <v>782</v>
      </c>
      <c r="C1" s="172"/>
      <c r="D1" s="172"/>
      <c r="E1" s="172"/>
      <c r="F1" s="172"/>
      <c r="G1" s="172"/>
      <c r="I1" s="172"/>
      <c r="J1" s="172"/>
      <c r="K1" s="172"/>
      <c r="L1" s="172"/>
      <c r="M1" s="172"/>
    </row>
    <row r="2" spans="1:19" x14ac:dyDescent="0.25">
      <c r="A2" t="s">
        <v>786</v>
      </c>
      <c r="B2" s="177" t="s">
        <v>154</v>
      </c>
      <c r="C2" s="177" t="s">
        <v>193</v>
      </c>
      <c r="D2" s="177" t="s">
        <v>251</v>
      </c>
      <c r="E2" s="177" t="s">
        <v>273</v>
      </c>
      <c r="F2" s="177" t="s">
        <v>330</v>
      </c>
      <c r="G2" s="177" t="s">
        <v>700</v>
      </c>
      <c r="I2" s="177" t="s">
        <v>154</v>
      </c>
      <c r="J2" s="177" t="s">
        <v>193</v>
      </c>
      <c r="K2" s="177" t="s">
        <v>251</v>
      </c>
      <c r="L2" s="177" t="s">
        <v>273</v>
      </c>
      <c r="M2" s="177" t="s">
        <v>330</v>
      </c>
      <c r="O2" s="177" t="s">
        <v>154</v>
      </c>
      <c r="P2" s="177" t="s">
        <v>193</v>
      </c>
      <c r="Q2" s="177" t="s">
        <v>251</v>
      </c>
      <c r="R2" s="177" t="s">
        <v>273</v>
      </c>
      <c r="S2" s="177" t="s">
        <v>330</v>
      </c>
    </row>
    <row r="3" spans="1:19" ht="30.75" customHeight="1" x14ac:dyDescent="0.25">
      <c r="A3" t="s">
        <v>788</v>
      </c>
      <c r="B3" s="177"/>
      <c r="C3" s="177"/>
      <c r="D3" s="177"/>
      <c r="E3" s="177"/>
      <c r="F3" s="177"/>
      <c r="G3" s="177"/>
      <c r="I3" s="177"/>
      <c r="J3" s="177"/>
      <c r="K3" s="177"/>
      <c r="L3" s="177"/>
      <c r="M3" s="177"/>
      <c r="O3" s="177"/>
      <c r="P3" s="177"/>
      <c r="Q3" s="177"/>
      <c r="R3" s="177"/>
      <c r="S3" s="177"/>
    </row>
    <row r="4" spans="1:19" x14ac:dyDescent="0.25">
      <c r="A4" t="s">
        <v>179</v>
      </c>
      <c r="B4">
        <v>1</v>
      </c>
      <c r="C4">
        <v>2</v>
      </c>
      <c r="D4">
        <v>0</v>
      </c>
      <c r="E4">
        <v>3</v>
      </c>
      <c r="F4">
        <v>0</v>
      </c>
      <c r="G4">
        <v>6</v>
      </c>
      <c r="I4" t="str">
        <f>IF((B4=$G4),"UNIQUE","")</f>
        <v/>
      </c>
      <c r="J4" t="str">
        <f t="shared" ref="J4:M4" si="0">IF((C4=$G4),"UNIQUE","")</f>
        <v/>
      </c>
      <c r="K4" t="str">
        <f t="shared" si="0"/>
        <v/>
      </c>
      <c r="L4" t="str">
        <f t="shared" si="0"/>
        <v/>
      </c>
      <c r="M4" t="str">
        <f t="shared" si="0"/>
        <v/>
      </c>
      <c r="O4" s="153" t="s">
        <v>882</v>
      </c>
      <c r="P4" s="153" t="s">
        <v>883</v>
      </c>
      <c r="Q4" s="153" t="s">
        <v>884</v>
      </c>
      <c r="R4" s="153" t="s">
        <v>885</v>
      </c>
      <c r="S4" s="153" t="s">
        <v>886</v>
      </c>
    </row>
    <row r="5" spans="1:19" x14ac:dyDescent="0.25">
      <c r="A5" t="s">
        <v>577</v>
      </c>
      <c r="B5">
        <v>0</v>
      </c>
      <c r="C5">
        <v>0</v>
      </c>
      <c r="D5">
        <v>0</v>
      </c>
      <c r="E5">
        <v>1</v>
      </c>
      <c r="F5">
        <v>0</v>
      </c>
      <c r="G5">
        <v>1</v>
      </c>
      <c r="I5" t="str">
        <f t="shared" ref="I5:I41" si="1">IF((B5=$G5),"UNIQUE","")</f>
        <v/>
      </c>
      <c r="J5" t="str">
        <f t="shared" ref="J5:J41" si="2">IF((C5=$G5),"UNIQUE","")</f>
        <v/>
      </c>
      <c r="K5" t="str">
        <f t="shared" ref="K5:K41" si="3">IF((D5=$G5),"UNIQUE","")</f>
        <v/>
      </c>
      <c r="L5" t="str">
        <f t="shared" ref="L5:L41" si="4">IF((E5=$G5),"UNIQUE","")</f>
        <v>UNIQUE</v>
      </c>
      <c r="M5" t="str">
        <f t="shared" ref="M5:M41" si="5">IF((F5=$G5),"UNIQUE","")</f>
        <v/>
      </c>
      <c r="O5" s="153"/>
      <c r="P5" s="153"/>
      <c r="Q5" s="153"/>
      <c r="R5" s="153"/>
      <c r="S5" s="153"/>
    </row>
    <row r="6" spans="1:19" x14ac:dyDescent="0.25">
      <c r="A6" t="s">
        <v>216</v>
      </c>
      <c r="B6">
        <v>1</v>
      </c>
      <c r="C6">
        <v>0</v>
      </c>
      <c r="D6">
        <v>0</v>
      </c>
      <c r="E6">
        <v>0</v>
      </c>
      <c r="F6">
        <v>0</v>
      </c>
      <c r="G6">
        <v>1</v>
      </c>
      <c r="I6" t="str">
        <f t="shared" si="1"/>
        <v>UNIQUE</v>
      </c>
      <c r="J6" t="str">
        <f t="shared" si="2"/>
        <v/>
      </c>
      <c r="K6" t="str">
        <f t="shared" si="3"/>
        <v/>
      </c>
      <c r="L6" t="str">
        <f t="shared" si="4"/>
        <v/>
      </c>
      <c r="M6" t="str">
        <f t="shared" si="5"/>
        <v/>
      </c>
      <c r="O6" s="153"/>
      <c r="P6" s="153"/>
      <c r="Q6" s="153"/>
      <c r="R6" s="153"/>
      <c r="S6" s="153"/>
    </row>
    <row r="7" spans="1:19" x14ac:dyDescent="0.25">
      <c r="A7" t="s">
        <v>243</v>
      </c>
      <c r="B7">
        <v>0</v>
      </c>
      <c r="C7">
        <v>0</v>
      </c>
      <c r="D7">
        <v>0</v>
      </c>
      <c r="E7">
        <v>0</v>
      </c>
      <c r="F7">
        <v>0</v>
      </c>
      <c r="G7">
        <v>0</v>
      </c>
      <c r="I7" t="str">
        <f t="shared" si="1"/>
        <v>UNIQUE</v>
      </c>
      <c r="J7" t="str">
        <f t="shared" si="2"/>
        <v>UNIQUE</v>
      </c>
      <c r="K7" t="str">
        <f t="shared" si="3"/>
        <v>UNIQUE</v>
      </c>
      <c r="L7" t="str">
        <f t="shared" si="4"/>
        <v>UNIQUE</v>
      </c>
      <c r="M7" t="str">
        <f t="shared" si="5"/>
        <v>UNIQUE</v>
      </c>
      <c r="O7" s="153"/>
      <c r="P7" s="153"/>
      <c r="Q7" s="153"/>
      <c r="R7" s="153"/>
      <c r="S7" s="153"/>
    </row>
    <row r="8" spans="1:19" x14ac:dyDescent="0.25">
      <c r="A8" t="s">
        <v>287</v>
      </c>
      <c r="B8">
        <v>0</v>
      </c>
      <c r="C8">
        <v>1</v>
      </c>
      <c r="D8">
        <v>0</v>
      </c>
      <c r="E8">
        <v>0</v>
      </c>
      <c r="F8">
        <v>0</v>
      </c>
      <c r="G8">
        <v>1</v>
      </c>
      <c r="I8" t="str">
        <f t="shared" si="1"/>
        <v/>
      </c>
      <c r="J8" t="str">
        <f t="shared" si="2"/>
        <v>UNIQUE</v>
      </c>
      <c r="K8" t="str">
        <f t="shared" si="3"/>
        <v/>
      </c>
      <c r="L8" t="str">
        <f t="shared" si="4"/>
        <v/>
      </c>
      <c r="M8" t="str">
        <f t="shared" si="5"/>
        <v/>
      </c>
      <c r="O8" s="153"/>
      <c r="P8" s="153"/>
      <c r="Q8" s="153"/>
      <c r="R8" s="153"/>
      <c r="S8" s="153"/>
    </row>
    <row r="9" spans="1:19" x14ac:dyDescent="0.25">
      <c r="A9" t="s">
        <v>233</v>
      </c>
      <c r="B9">
        <v>1</v>
      </c>
      <c r="C9">
        <v>0</v>
      </c>
      <c r="D9">
        <v>0</v>
      </c>
      <c r="E9">
        <v>0</v>
      </c>
      <c r="F9">
        <v>0</v>
      </c>
      <c r="G9">
        <v>1</v>
      </c>
      <c r="I9" t="str">
        <f t="shared" si="1"/>
        <v>UNIQUE</v>
      </c>
      <c r="J9" t="str">
        <f t="shared" si="2"/>
        <v/>
      </c>
      <c r="K9" t="str">
        <f t="shared" si="3"/>
        <v/>
      </c>
      <c r="L9" t="str">
        <f t="shared" si="4"/>
        <v/>
      </c>
      <c r="M9" t="str">
        <f t="shared" si="5"/>
        <v/>
      </c>
      <c r="O9" s="153"/>
      <c r="P9" s="153"/>
      <c r="Q9" s="153"/>
      <c r="R9" s="153"/>
      <c r="S9" s="153"/>
    </row>
    <row r="10" spans="1:19" x14ac:dyDescent="0.25">
      <c r="A10" t="s">
        <v>263</v>
      </c>
      <c r="B10">
        <v>3</v>
      </c>
      <c r="C10">
        <v>0</v>
      </c>
      <c r="D10">
        <v>2</v>
      </c>
      <c r="E10">
        <v>1</v>
      </c>
      <c r="F10">
        <v>1</v>
      </c>
      <c r="G10">
        <v>7</v>
      </c>
      <c r="I10" t="str">
        <f t="shared" si="1"/>
        <v/>
      </c>
      <c r="J10" t="str">
        <f t="shared" si="2"/>
        <v/>
      </c>
      <c r="K10" t="str">
        <f t="shared" si="3"/>
        <v/>
      </c>
      <c r="L10" t="str">
        <f t="shared" si="4"/>
        <v/>
      </c>
      <c r="M10" t="str">
        <f t="shared" si="5"/>
        <v/>
      </c>
      <c r="O10" s="153"/>
      <c r="P10" s="153"/>
      <c r="Q10" s="153"/>
      <c r="R10" s="153"/>
      <c r="S10" s="153"/>
    </row>
    <row r="11" spans="1:19" x14ac:dyDescent="0.25">
      <c r="A11" t="s">
        <v>202</v>
      </c>
      <c r="B11">
        <v>2</v>
      </c>
      <c r="C11">
        <v>2</v>
      </c>
      <c r="D11">
        <v>1</v>
      </c>
      <c r="E11">
        <v>2</v>
      </c>
      <c r="F11">
        <v>0</v>
      </c>
      <c r="G11">
        <v>7</v>
      </c>
      <c r="I11" t="str">
        <f t="shared" si="1"/>
        <v/>
      </c>
      <c r="J11" t="str">
        <f t="shared" si="2"/>
        <v/>
      </c>
      <c r="K11" t="str">
        <f t="shared" si="3"/>
        <v/>
      </c>
      <c r="L11" t="str">
        <f t="shared" si="4"/>
        <v/>
      </c>
      <c r="M11" t="str">
        <f t="shared" si="5"/>
        <v/>
      </c>
      <c r="O11" s="153"/>
      <c r="P11" s="153"/>
      <c r="Q11" s="153"/>
      <c r="R11" s="153"/>
      <c r="S11" s="153"/>
    </row>
    <row r="12" spans="1:19" x14ac:dyDescent="0.25">
      <c r="A12" t="s">
        <v>488</v>
      </c>
      <c r="B12">
        <v>0</v>
      </c>
      <c r="C12">
        <v>0</v>
      </c>
      <c r="D12">
        <v>1</v>
      </c>
      <c r="E12">
        <v>0</v>
      </c>
      <c r="F12">
        <v>0</v>
      </c>
      <c r="G12">
        <v>1</v>
      </c>
      <c r="I12" t="str">
        <f t="shared" si="1"/>
        <v/>
      </c>
      <c r="J12" t="str">
        <f t="shared" si="2"/>
        <v/>
      </c>
      <c r="K12" t="str">
        <f t="shared" si="3"/>
        <v>UNIQUE</v>
      </c>
      <c r="L12" t="str">
        <f t="shared" si="4"/>
        <v/>
      </c>
      <c r="M12" t="str">
        <f t="shared" si="5"/>
        <v/>
      </c>
      <c r="O12" s="153"/>
      <c r="P12" s="153"/>
      <c r="Q12" s="153"/>
      <c r="R12" s="153"/>
      <c r="S12" s="153"/>
    </row>
    <row r="13" spans="1:19" x14ac:dyDescent="0.25">
      <c r="A13" t="s">
        <v>538</v>
      </c>
      <c r="B13">
        <v>1</v>
      </c>
      <c r="C13">
        <v>0</v>
      </c>
      <c r="D13">
        <v>0</v>
      </c>
      <c r="E13">
        <v>0</v>
      </c>
      <c r="F13">
        <v>0</v>
      </c>
      <c r="G13">
        <v>1</v>
      </c>
      <c r="I13" t="str">
        <f t="shared" si="1"/>
        <v>UNIQUE</v>
      </c>
      <c r="J13" t="str">
        <f t="shared" si="2"/>
        <v/>
      </c>
      <c r="K13" t="str">
        <f t="shared" si="3"/>
        <v/>
      </c>
      <c r="L13" t="str">
        <f t="shared" si="4"/>
        <v/>
      </c>
      <c r="M13" t="str">
        <f t="shared" si="5"/>
        <v/>
      </c>
      <c r="O13" s="153"/>
      <c r="P13" s="153"/>
      <c r="Q13" s="153"/>
      <c r="R13" s="153"/>
      <c r="S13" s="153"/>
    </row>
    <row r="14" spans="1:19" x14ac:dyDescent="0.25">
      <c r="A14" t="s">
        <v>274</v>
      </c>
      <c r="B14">
        <v>1</v>
      </c>
      <c r="C14">
        <v>3</v>
      </c>
      <c r="D14">
        <v>3</v>
      </c>
      <c r="E14">
        <v>5</v>
      </c>
      <c r="F14">
        <v>1</v>
      </c>
      <c r="G14">
        <v>13</v>
      </c>
      <c r="I14" t="str">
        <f t="shared" si="1"/>
        <v/>
      </c>
      <c r="J14" t="str">
        <f t="shared" si="2"/>
        <v/>
      </c>
      <c r="K14" t="str">
        <f t="shared" si="3"/>
        <v/>
      </c>
      <c r="L14" t="str">
        <f t="shared" si="4"/>
        <v/>
      </c>
      <c r="M14" t="str">
        <f t="shared" si="5"/>
        <v/>
      </c>
      <c r="O14" s="153"/>
      <c r="P14" s="153"/>
      <c r="Q14" s="153"/>
      <c r="R14" s="153"/>
      <c r="S14" s="153"/>
    </row>
    <row r="15" spans="1:19" x14ac:dyDescent="0.25">
      <c r="A15" t="s">
        <v>495</v>
      </c>
      <c r="B15">
        <v>0</v>
      </c>
      <c r="C15">
        <v>0</v>
      </c>
      <c r="D15">
        <v>0</v>
      </c>
      <c r="E15">
        <v>0</v>
      </c>
      <c r="F15">
        <v>0</v>
      </c>
      <c r="G15">
        <v>0</v>
      </c>
      <c r="I15" t="str">
        <f t="shared" si="1"/>
        <v>UNIQUE</v>
      </c>
      <c r="J15" t="str">
        <f t="shared" si="2"/>
        <v>UNIQUE</v>
      </c>
      <c r="K15" t="str">
        <f t="shared" si="3"/>
        <v>UNIQUE</v>
      </c>
      <c r="L15" t="str">
        <f t="shared" si="4"/>
        <v>UNIQUE</v>
      </c>
      <c r="M15" t="str">
        <f t="shared" si="5"/>
        <v>UNIQUE</v>
      </c>
      <c r="O15" s="153"/>
      <c r="P15" s="153"/>
      <c r="Q15" s="153"/>
      <c r="R15" s="153"/>
      <c r="S15" s="153"/>
    </row>
    <row r="16" spans="1:19" x14ac:dyDescent="0.25">
      <c r="A16" t="s">
        <v>196</v>
      </c>
      <c r="B16">
        <v>4</v>
      </c>
      <c r="C16">
        <v>2</v>
      </c>
      <c r="D16">
        <v>3</v>
      </c>
      <c r="E16">
        <v>6</v>
      </c>
      <c r="F16">
        <v>0</v>
      </c>
      <c r="G16">
        <v>15</v>
      </c>
      <c r="I16" t="str">
        <f t="shared" si="1"/>
        <v/>
      </c>
      <c r="J16" t="str">
        <f t="shared" si="2"/>
        <v/>
      </c>
      <c r="K16" t="str">
        <f t="shared" si="3"/>
        <v/>
      </c>
      <c r="L16" t="str">
        <f t="shared" si="4"/>
        <v/>
      </c>
      <c r="M16" t="str">
        <f t="shared" si="5"/>
        <v/>
      </c>
      <c r="O16" s="153"/>
      <c r="P16" s="153"/>
      <c r="Q16" s="153"/>
      <c r="R16" s="153"/>
      <c r="S16" s="153"/>
    </row>
    <row r="17" spans="1:19" x14ac:dyDescent="0.25">
      <c r="A17" t="s">
        <v>302</v>
      </c>
      <c r="B17">
        <v>4</v>
      </c>
      <c r="C17">
        <v>2</v>
      </c>
      <c r="D17">
        <v>3</v>
      </c>
      <c r="E17">
        <v>7</v>
      </c>
      <c r="F17">
        <v>1</v>
      </c>
      <c r="G17">
        <v>17</v>
      </c>
      <c r="I17" t="str">
        <f t="shared" si="1"/>
        <v/>
      </c>
      <c r="J17" t="str">
        <f t="shared" si="2"/>
        <v/>
      </c>
      <c r="K17" t="str">
        <f t="shared" si="3"/>
        <v/>
      </c>
      <c r="L17" t="str">
        <f t="shared" si="4"/>
        <v/>
      </c>
      <c r="M17" t="str">
        <f t="shared" si="5"/>
        <v/>
      </c>
      <c r="O17" s="153"/>
      <c r="P17" s="153"/>
      <c r="Q17" s="153"/>
      <c r="R17" s="153"/>
      <c r="S17" s="153"/>
    </row>
    <row r="18" spans="1:19" x14ac:dyDescent="0.25">
      <c r="A18" t="s">
        <v>253</v>
      </c>
      <c r="B18">
        <v>1</v>
      </c>
      <c r="C18">
        <v>0</v>
      </c>
      <c r="D18">
        <v>0</v>
      </c>
      <c r="E18">
        <v>0</v>
      </c>
      <c r="F18">
        <v>0</v>
      </c>
      <c r="G18">
        <v>1</v>
      </c>
      <c r="I18" t="str">
        <f t="shared" si="1"/>
        <v>UNIQUE</v>
      </c>
      <c r="J18" t="str">
        <f t="shared" si="2"/>
        <v/>
      </c>
      <c r="K18" t="str">
        <f t="shared" si="3"/>
        <v/>
      </c>
      <c r="L18" t="str">
        <f t="shared" si="4"/>
        <v/>
      </c>
      <c r="M18" t="str">
        <f t="shared" si="5"/>
        <v/>
      </c>
      <c r="O18" s="153"/>
      <c r="P18" s="153"/>
      <c r="Q18" s="153"/>
      <c r="R18" s="153"/>
      <c r="S18" s="153"/>
    </row>
    <row r="19" spans="1:19" x14ac:dyDescent="0.25">
      <c r="A19" t="s">
        <v>354</v>
      </c>
      <c r="B19">
        <v>0</v>
      </c>
      <c r="C19">
        <v>1</v>
      </c>
      <c r="D19">
        <v>1</v>
      </c>
      <c r="E19">
        <v>0</v>
      </c>
      <c r="F19">
        <v>0</v>
      </c>
      <c r="G19">
        <v>2</v>
      </c>
      <c r="I19" t="str">
        <f t="shared" si="1"/>
        <v/>
      </c>
      <c r="J19" t="str">
        <f t="shared" si="2"/>
        <v/>
      </c>
      <c r="K19" t="str">
        <f t="shared" si="3"/>
        <v/>
      </c>
      <c r="L19" t="str">
        <f t="shared" si="4"/>
        <v/>
      </c>
      <c r="M19" t="str">
        <f t="shared" si="5"/>
        <v/>
      </c>
      <c r="O19" s="153"/>
      <c r="P19" s="153"/>
      <c r="Q19" s="153"/>
      <c r="R19" s="153"/>
      <c r="S19" s="153"/>
    </row>
    <row r="20" spans="1:19" x14ac:dyDescent="0.25">
      <c r="A20" t="s">
        <v>608</v>
      </c>
      <c r="B20">
        <v>0</v>
      </c>
      <c r="C20">
        <v>0</v>
      </c>
      <c r="D20">
        <v>0</v>
      </c>
      <c r="E20">
        <v>1</v>
      </c>
      <c r="F20">
        <v>0</v>
      </c>
      <c r="G20">
        <v>1</v>
      </c>
      <c r="I20" t="str">
        <f t="shared" si="1"/>
        <v/>
      </c>
      <c r="J20" t="str">
        <f t="shared" si="2"/>
        <v/>
      </c>
      <c r="K20" t="str">
        <f t="shared" si="3"/>
        <v/>
      </c>
      <c r="L20" t="str">
        <f t="shared" si="4"/>
        <v>UNIQUE</v>
      </c>
      <c r="M20" t="str">
        <f t="shared" si="5"/>
        <v/>
      </c>
      <c r="O20" s="153"/>
      <c r="P20" s="153"/>
      <c r="Q20" s="153"/>
      <c r="R20" s="153"/>
      <c r="S20" s="153"/>
    </row>
    <row r="21" spans="1:19" x14ac:dyDescent="0.25">
      <c r="A21" t="s">
        <v>258</v>
      </c>
      <c r="B21">
        <v>0</v>
      </c>
      <c r="C21">
        <v>0</v>
      </c>
      <c r="D21">
        <v>1</v>
      </c>
      <c r="E21">
        <v>1</v>
      </c>
      <c r="F21">
        <v>0</v>
      </c>
      <c r="G21">
        <v>2</v>
      </c>
      <c r="I21" t="str">
        <f t="shared" si="1"/>
        <v/>
      </c>
      <c r="J21" t="str">
        <f t="shared" si="2"/>
        <v/>
      </c>
      <c r="K21" t="str">
        <f t="shared" si="3"/>
        <v/>
      </c>
      <c r="L21" t="str">
        <f t="shared" si="4"/>
        <v/>
      </c>
      <c r="M21" t="str">
        <f t="shared" si="5"/>
        <v/>
      </c>
      <c r="O21" s="153"/>
      <c r="P21" s="153"/>
      <c r="Q21" s="153"/>
      <c r="R21" s="153"/>
      <c r="S21" s="153"/>
    </row>
    <row r="22" spans="1:19" x14ac:dyDescent="0.25">
      <c r="A22" t="s">
        <v>616</v>
      </c>
      <c r="B22">
        <v>0</v>
      </c>
      <c r="C22">
        <v>1</v>
      </c>
      <c r="D22">
        <v>0</v>
      </c>
      <c r="E22">
        <v>0</v>
      </c>
      <c r="F22">
        <v>0</v>
      </c>
      <c r="G22">
        <v>1</v>
      </c>
      <c r="I22" t="str">
        <f t="shared" si="1"/>
        <v/>
      </c>
      <c r="J22" t="str">
        <f t="shared" si="2"/>
        <v>UNIQUE</v>
      </c>
      <c r="K22" t="str">
        <f t="shared" si="3"/>
        <v/>
      </c>
      <c r="L22" t="str">
        <f t="shared" si="4"/>
        <v/>
      </c>
      <c r="M22" t="str">
        <f t="shared" si="5"/>
        <v/>
      </c>
      <c r="O22" s="153"/>
      <c r="P22" s="153"/>
      <c r="Q22" s="153"/>
      <c r="R22" s="153"/>
      <c r="S22" s="153"/>
    </row>
    <row r="23" spans="1:19" x14ac:dyDescent="0.25">
      <c r="A23" t="s">
        <v>327</v>
      </c>
      <c r="B23">
        <v>0</v>
      </c>
      <c r="C23">
        <v>0</v>
      </c>
      <c r="D23">
        <v>0</v>
      </c>
      <c r="E23">
        <v>0</v>
      </c>
      <c r="F23">
        <v>0</v>
      </c>
      <c r="G23">
        <v>0</v>
      </c>
      <c r="I23" t="str">
        <f t="shared" si="1"/>
        <v>UNIQUE</v>
      </c>
      <c r="J23" t="str">
        <f t="shared" si="2"/>
        <v>UNIQUE</v>
      </c>
      <c r="K23" t="str">
        <f t="shared" si="3"/>
        <v>UNIQUE</v>
      </c>
      <c r="L23" t="str">
        <f t="shared" si="4"/>
        <v>UNIQUE</v>
      </c>
      <c r="M23" t="str">
        <f t="shared" si="5"/>
        <v>UNIQUE</v>
      </c>
      <c r="O23" s="153"/>
      <c r="P23" s="153"/>
      <c r="Q23" s="153"/>
      <c r="R23" s="153"/>
      <c r="S23" s="153"/>
    </row>
    <row r="24" spans="1:19" x14ac:dyDescent="0.25">
      <c r="A24" t="s">
        <v>536</v>
      </c>
      <c r="B24">
        <v>1</v>
      </c>
      <c r="C24">
        <v>0</v>
      </c>
      <c r="D24">
        <v>1</v>
      </c>
      <c r="E24">
        <v>0</v>
      </c>
      <c r="F24">
        <v>3</v>
      </c>
      <c r="G24">
        <v>5</v>
      </c>
      <c r="I24" t="str">
        <f t="shared" si="1"/>
        <v/>
      </c>
      <c r="J24" t="str">
        <f t="shared" si="2"/>
        <v/>
      </c>
      <c r="K24" t="str">
        <f t="shared" si="3"/>
        <v/>
      </c>
      <c r="L24" t="str">
        <f t="shared" si="4"/>
        <v/>
      </c>
      <c r="M24" t="str">
        <f t="shared" si="5"/>
        <v/>
      </c>
      <c r="O24" s="153"/>
      <c r="P24" s="153"/>
      <c r="Q24" s="153"/>
      <c r="R24" s="153"/>
      <c r="S24" s="153"/>
    </row>
    <row r="25" spans="1:19" x14ac:dyDescent="0.25">
      <c r="A25" t="s">
        <v>156</v>
      </c>
      <c r="B25">
        <v>6</v>
      </c>
      <c r="C25">
        <v>3</v>
      </c>
      <c r="D25">
        <v>2</v>
      </c>
      <c r="E25">
        <v>3</v>
      </c>
      <c r="F25">
        <v>2</v>
      </c>
      <c r="G25">
        <v>16</v>
      </c>
      <c r="I25" t="str">
        <f t="shared" si="1"/>
        <v/>
      </c>
      <c r="J25" t="str">
        <f t="shared" si="2"/>
        <v/>
      </c>
      <c r="K25" t="str">
        <f t="shared" si="3"/>
        <v/>
      </c>
      <c r="L25" t="str">
        <f t="shared" si="4"/>
        <v/>
      </c>
      <c r="M25" t="str">
        <f t="shared" si="5"/>
        <v/>
      </c>
      <c r="O25" s="153"/>
      <c r="P25" s="153"/>
      <c r="Q25" s="153"/>
      <c r="R25" s="153"/>
      <c r="S25" s="153"/>
    </row>
    <row r="26" spans="1:19" x14ac:dyDescent="0.25">
      <c r="A26" t="s">
        <v>568</v>
      </c>
      <c r="B26">
        <v>0</v>
      </c>
      <c r="C26">
        <v>0</v>
      </c>
      <c r="D26">
        <v>0</v>
      </c>
      <c r="E26">
        <v>1</v>
      </c>
      <c r="F26">
        <v>0</v>
      </c>
      <c r="G26">
        <v>1</v>
      </c>
      <c r="I26" t="str">
        <f t="shared" si="1"/>
        <v/>
      </c>
      <c r="J26" t="str">
        <f t="shared" si="2"/>
        <v/>
      </c>
      <c r="K26" t="str">
        <f t="shared" si="3"/>
        <v/>
      </c>
      <c r="L26" t="str">
        <f t="shared" si="4"/>
        <v>UNIQUE</v>
      </c>
      <c r="M26" t="str">
        <f t="shared" si="5"/>
        <v/>
      </c>
      <c r="O26" s="153"/>
      <c r="P26" s="153"/>
      <c r="Q26" s="153"/>
      <c r="R26" s="153"/>
      <c r="S26" s="153"/>
    </row>
    <row r="27" spans="1:19" x14ac:dyDescent="0.25">
      <c r="A27" t="s">
        <v>458</v>
      </c>
      <c r="B27">
        <v>3</v>
      </c>
      <c r="C27">
        <v>1</v>
      </c>
      <c r="D27">
        <v>1</v>
      </c>
      <c r="E27">
        <v>1</v>
      </c>
      <c r="F27">
        <v>0</v>
      </c>
      <c r="G27">
        <v>6</v>
      </c>
      <c r="I27" t="str">
        <f t="shared" si="1"/>
        <v/>
      </c>
      <c r="J27" t="str">
        <f t="shared" si="2"/>
        <v/>
      </c>
      <c r="K27" t="str">
        <f t="shared" si="3"/>
        <v/>
      </c>
      <c r="L27" t="str">
        <f t="shared" si="4"/>
        <v/>
      </c>
      <c r="M27" t="str">
        <f t="shared" si="5"/>
        <v/>
      </c>
      <c r="O27" s="153"/>
      <c r="P27" s="153"/>
      <c r="Q27" s="153"/>
      <c r="R27" s="153"/>
      <c r="S27" s="153"/>
    </row>
    <row r="28" spans="1:19" x14ac:dyDescent="0.25">
      <c r="A28" t="s">
        <v>622</v>
      </c>
      <c r="B28">
        <v>1</v>
      </c>
      <c r="C28">
        <v>0</v>
      </c>
      <c r="D28">
        <v>0</v>
      </c>
      <c r="E28">
        <v>0</v>
      </c>
      <c r="F28">
        <v>0</v>
      </c>
      <c r="G28">
        <v>1</v>
      </c>
      <c r="I28" t="str">
        <f t="shared" si="1"/>
        <v>UNIQUE</v>
      </c>
      <c r="J28" t="str">
        <f t="shared" si="2"/>
        <v/>
      </c>
      <c r="K28" t="str">
        <f t="shared" si="3"/>
        <v/>
      </c>
      <c r="L28" t="str">
        <f t="shared" si="4"/>
        <v/>
      </c>
      <c r="M28" t="str">
        <f t="shared" si="5"/>
        <v/>
      </c>
      <c r="O28" s="153"/>
      <c r="P28" s="153"/>
      <c r="Q28" s="153"/>
      <c r="R28" s="153"/>
      <c r="S28" s="153"/>
    </row>
    <row r="29" spans="1:19" x14ac:dyDescent="0.25">
      <c r="A29" t="s">
        <v>242</v>
      </c>
      <c r="B29">
        <v>1</v>
      </c>
      <c r="C29">
        <v>0</v>
      </c>
      <c r="D29">
        <v>0</v>
      </c>
      <c r="E29">
        <v>0</v>
      </c>
      <c r="F29">
        <v>0</v>
      </c>
      <c r="G29">
        <v>1</v>
      </c>
      <c r="I29" t="str">
        <f t="shared" si="1"/>
        <v>UNIQUE</v>
      </c>
      <c r="J29" t="str">
        <f t="shared" si="2"/>
        <v/>
      </c>
      <c r="K29" t="str">
        <f t="shared" si="3"/>
        <v/>
      </c>
      <c r="L29" t="str">
        <f t="shared" si="4"/>
        <v/>
      </c>
      <c r="M29" t="str">
        <f t="shared" si="5"/>
        <v/>
      </c>
      <c r="O29" s="153"/>
      <c r="P29" s="153"/>
      <c r="Q29" s="153"/>
      <c r="R29" s="153"/>
      <c r="S29" s="153"/>
    </row>
    <row r="30" spans="1:19" x14ac:dyDescent="0.25">
      <c r="A30" t="s">
        <v>252</v>
      </c>
      <c r="B30">
        <v>0</v>
      </c>
      <c r="C30">
        <v>0</v>
      </c>
      <c r="D30">
        <v>1</v>
      </c>
      <c r="E30">
        <v>0</v>
      </c>
      <c r="F30">
        <v>0</v>
      </c>
      <c r="G30">
        <v>1</v>
      </c>
      <c r="I30" t="str">
        <f t="shared" si="1"/>
        <v/>
      </c>
      <c r="J30" t="str">
        <f t="shared" si="2"/>
        <v/>
      </c>
      <c r="K30" t="str">
        <f t="shared" si="3"/>
        <v>UNIQUE</v>
      </c>
      <c r="L30" t="str">
        <f t="shared" si="4"/>
        <v/>
      </c>
      <c r="M30" t="str">
        <f t="shared" si="5"/>
        <v/>
      </c>
      <c r="O30" s="153"/>
      <c r="P30" s="153"/>
      <c r="Q30" s="153"/>
      <c r="R30" s="153"/>
      <c r="S30" s="153"/>
    </row>
    <row r="31" spans="1:19" x14ac:dyDescent="0.25">
      <c r="A31" t="s">
        <v>215</v>
      </c>
      <c r="B31">
        <v>0</v>
      </c>
      <c r="C31">
        <v>0</v>
      </c>
      <c r="D31">
        <v>0</v>
      </c>
      <c r="E31">
        <v>0</v>
      </c>
      <c r="F31">
        <v>1</v>
      </c>
      <c r="G31">
        <v>1</v>
      </c>
      <c r="I31" t="str">
        <f t="shared" si="1"/>
        <v/>
      </c>
      <c r="J31" t="str">
        <f t="shared" si="2"/>
        <v/>
      </c>
      <c r="K31" t="str">
        <f t="shared" si="3"/>
        <v/>
      </c>
      <c r="L31" t="str">
        <f t="shared" si="4"/>
        <v/>
      </c>
      <c r="M31" t="str">
        <f t="shared" si="5"/>
        <v>UNIQUE</v>
      </c>
      <c r="O31" s="153"/>
      <c r="P31" s="153"/>
      <c r="Q31" s="153"/>
      <c r="R31" s="153"/>
      <c r="S31" s="153"/>
    </row>
    <row r="32" spans="1:19" x14ac:dyDescent="0.25">
      <c r="A32" t="s">
        <v>429</v>
      </c>
      <c r="B32">
        <v>1</v>
      </c>
      <c r="C32">
        <v>0</v>
      </c>
      <c r="D32">
        <v>0</v>
      </c>
      <c r="E32">
        <v>0</v>
      </c>
      <c r="F32">
        <v>0</v>
      </c>
      <c r="G32">
        <v>1</v>
      </c>
      <c r="I32" t="str">
        <f t="shared" si="1"/>
        <v>UNIQUE</v>
      </c>
      <c r="J32" t="str">
        <f t="shared" si="2"/>
        <v/>
      </c>
      <c r="K32" t="str">
        <f t="shared" si="3"/>
        <v/>
      </c>
      <c r="L32" t="str">
        <f t="shared" si="4"/>
        <v/>
      </c>
      <c r="M32" t="str">
        <f t="shared" si="5"/>
        <v/>
      </c>
      <c r="O32" s="153"/>
      <c r="P32" s="153"/>
      <c r="Q32" s="153"/>
      <c r="R32" s="153"/>
      <c r="S32" s="153"/>
    </row>
    <row r="33" spans="1:19" x14ac:dyDescent="0.25">
      <c r="A33" t="s">
        <v>178</v>
      </c>
      <c r="B33">
        <v>2</v>
      </c>
      <c r="C33">
        <v>2</v>
      </c>
      <c r="D33">
        <v>2</v>
      </c>
      <c r="E33">
        <v>3</v>
      </c>
      <c r="F33">
        <v>1</v>
      </c>
      <c r="G33">
        <v>10</v>
      </c>
      <c r="I33" t="str">
        <f t="shared" si="1"/>
        <v/>
      </c>
      <c r="J33" t="str">
        <f t="shared" si="2"/>
        <v/>
      </c>
      <c r="K33" t="str">
        <f t="shared" si="3"/>
        <v/>
      </c>
      <c r="L33" t="str">
        <f t="shared" si="4"/>
        <v/>
      </c>
      <c r="M33" t="str">
        <f t="shared" si="5"/>
        <v/>
      </c>
      <c r="O33" s="153"/>
      <c r="P33" s="153"/>
      <c r="Q33" s="153"/>
      <c r="R33" s="153"/>
      <c r="S33" s="153"/>
    </row>
    <row r="34" spans="1:19" x14ac:dyDescent="0.25">
      <c r="A34" t="s">
        <v>313</v>
      </c>
      <c r="B34">
        <v>3</v>
      </c>
      <c r="C34">
        <v>1</v>
      </c>
      <c r="D34">
        <v>0</v>
      </c>
      <c r="E34">
        <v>3</v>
      </c>
      <c r="F34">
        <v>0</v>
      </c>
      <c r="G34">
        <v>7</v>
      </c>
      <c r="I34" t="str">
        <f t="shared" si="1"/>
        <v/>
      </c>
      <c r="J34" t="str">
        <f t="shared" si="2"/>
        <v/>
      </c>
      <c r="K34" t="str">
        <f t="shared" si="3"/>
        <v/>
      </c>
      <c r="L34" t="str">
        <f t="shared" si="4"/>
        <v/>
      </c>
      <c r="M34" t="str">
        <f t="shared" si="5"/>
        <v/>
      </c>
      <c r="O34" s="153"/>
      <c r="P34" s="153"/>
      <c r="Q34" s="153"/>
      <c r="R34" s="153"/>
      <c r="S34" s="153"/>
    </row>
    <row r="35" spans="1:19" x14ac:dyDescent="0.25">
      <c r="A35" t="s">
        <v>552</v>
      </c>
      <c r="B35">
        <v>1</v>
      </c>
      <c r="C35">
        <v>0</v>
      </c>
      <c r="D35">
        <v>0</v>
      </c>
      <c r="E35">
        <v>0</v>
      </c>
      <c r="F35">
        <v>0</v>
      </c>
      <c r="G35">
        <v>1</v>
      </c>
      <c r="I35" t="str">
        <f t="shared" si="1"/>
        <v>UNIQUE</v>
      </c>
      <c r="J35" t="str">
        <f t="shared" si="2"/>
        <v/>
      </c>
      <c r="K35" t="str">
        <f t="shared" si="3"/>
        <v/>
      </c>
      <c r="L35" t="str">
        <f t="shared" si="4"/>
        <v/>
      </c>
      <c r="M35" t="str">
        <f t="shared" si="5"/>
        <v/>
      </c>
      <c r="O35" s="153"/>
      <c r="P35" s="153"/>
      <c r="Q35" s="153"/>
      <c r="R35" s="153"/>
      <c r="S35" s="153"/>
    </row>
    <row r="36" spans="1:19" x14ac:dyDescent="0.25">
      <c r="A36" t="s">
        <v>403</v>
      </c>
      <c r="B36">
        <v>0</v>
      </c>
      <c r="C36">
        <v>0</v>
      </c>
      <c r="D36">
        <v>0</v>
      </c>
      <c r="E36">
        <v>0</v>
      </c>
      <c r="F36">
        <v>1</v>
      </c>
      <c r="G36">
        <v>1</v>
      </c>
      <c r="I36" t="str">
        <f t="shared" si="1"/>
        <v/>
      </c>
      <c r="J36" t="str">
        <f t="shared" si="2"/>
        <v/>
      </c>
      <c r="K36" t="str">
        <f t="shared" si="3"/>
        <v/>
      </c>
      <c r="L36" t="str">
        <f t="shared" si="4"/>
        <v/>
      </c>
      <c r="M36" t="str">
        <f t="shared" si="5"/>
        <v>UNIQUE</v>
      </c>
      <c r="O36" s="153"/>
      <c r="P36" s="153"/>
      <c r="Q36" s="153"/>
      <c r="R36" s="153"/>
      <c r="S36" s="153"/>
    </row>
    <row r="37" spans="1:19" x14ac:dyDescent="0.25">
      <c r="A37" t="s">
        <v>460</v>
      </c>
      <c r="B37">
        <v>1</v>
      </c>
      <c r="C37">
        <v>0</v>
      </c>
      <c r="D37">
        <v>0</v>
      </c>
      <c r="E37">
        <v>0</v>
      </c>
      <c r="F37">
        <v>0</v>
      </c>
      <c r="G37">
        <v>1</v>
      </c>
      <c r="I37" t="str">
        <f t="shared" si="1"/>
        <v>UNIQUE</v>
      </c>
      <c r="J37" t="str">
        <f t="shared" si="2"/>
        <v/>
      </c>
      <c r="K37" t="str">
        <f t="shared" si="3"/>
        <v/>
      </c>
      <c r="L37" t="str">
        <f t="shared" si="4"/>
        <v/>
      </c>
      <c r="M37" t="str">
        <f t="shared" si="5"/>
        <v/>
      </c>
      <c r="O37" s="153"/>
      <c r="P37" s="153"/>
      <c r="Q37" s="153"/>
      <c r="R37" s="153"/>
      <c r="S37" s="153"/>
    </row>
    <row r="38" spans="1:19" x14ac:dyDescent="0.25">
      <c r="A38" t="s">
        <v>165</v>
      </c>
      <c r="B38">
        <v>1</v>
      </c>
      <c r="C38">
        <v>0</v>
      </c>
      <c r="D38">
        <v>0</v>
      </c>
      <c r="E38">
        <v>1</v>
      </c>
      <c r="F38">
        <v>0</v>
      </c>
      <c r="G38">
        <v>2</v>
      </c>
      <c r="I38" t="str">
        <f t="shared" si="1"/>
        <v/>
      </c>
      <c r="J38" t="str">
        <f t="shared" si="2"/>
        <v/>
      </c>
      <c r="K38" t="str">
        <f t="shared" si="3"/>
        <v/>
      </c>
      <c r="L38" t="str">
        <f t="shared" si="4"/>
        <v/>
      </c>
      <c r="M38" t="str">
        <f t="shared" si="5"/>
        <v/>
      </c>
      <c r="O38" s="153"/>
      <c r="P38" s="153"/>
      <c r="Q38" s="153"/>
      <c r="R38" s="153"/>
      <c r="S38" s="153"/>
    </row>
    <row r="39" spans="1:19" x14ac:dyDescent="0.25">
      <c r="A39" t="s">
        <v>304</v>
      </c>
      <c r="B39">
        <v>0</v>
      </c>
      <c r="C39">
        <v>1</v>
      </c>
      <c r="D39">
        <v>1</v>
      </c>
      <c r="E39">
        <v>1</v>
      </c>
      <c r="F39">
        <v>2</v>
      </c>
      <c r="G39">
        <v>5</v>
      </c>
      <c r="I39" t="str">
        <f t="shared" si="1"/>
        <v/>
      </c>
      <c r="J39" t="str">
        <f t="shared" si="2"/>
        <v/>
      </c>
      <c r="K39" t="str">
        <f t="shared" si="3"/>
        <v/>
      </c>
      <c r="L39" t="str">
        <f t="shared" si="4"/>
        <v/>
      </c>
      <c r="M39" t="str">
        <f t="shared" si="5"/>
        <v/>
      </c>
      <c r="O39" s="153"/>
      <c r="P39" s="153"/>
      <c r="Q39" s="153"/>
      <c r="R39" s="153"/>
      <c r="S39" s="153"/>
    </row>
    <row r="40" spans="1:19" x14ac:dyDescent="0.25">
      <c r="A40" t="s">
        <v>172</v>
      </c>
      <c r="B40">
        <v>2</v>
      </c>
      <c r="C40">
        <v>0</v>
      </c>
      <c r="D40">
        <v>1</v>
      </c>
      <c r="E40">
        <v>0</v>
      </c>
      <c r="F40">
        <v>1</v>
      </c>
      <c r="G40">
        <v>4</v>
      </c>
      <c r="I40" t="str">
        <f t="shared" si="1"/>
        <v/>
      </c>
      <c r="J40" t="str">
        <f t="shared" si="2"/>
        <v/>
      </c>
      <c r="K40" t="str">
        <f t="shared" si="3"/>
        <v/>
      </c>
      <c r="L40" t="str">
        <f t="shared" si="4"/>
        <v/>
      </c>
      <c r="M40" t="str">
        <f t="shared" si="5"/>
        <v/>
      </c>
      <c r="O40" s="153"/>
      <c r="P40" s="153"/>
      <c r="Q40" s="153"/>
      <c r="R40" s="153"/>
      <c r="S40" s="153"/>
    </row>
    <row r="41" spans="1:19" x14ac:dyDescent="0.25">
      <c r="A41" t="s">
        <v>177</v>
      </c>
      <c r="B41">
        <v>2</v>
      </c>
      <c r="C41">
        <v>1</v>
      </c>
      <c r="D41">
        <v>0</v>
      </c>
      <c r="E41">
        <v>2</v>
      </c>
      <c r="F41">
        <v>1</v>
      </c>
      <c r="G41">
        <v>6</v>
      </c>
      <c r="I41" t="str">
        <f t="shared" si="1"/>
        <v/>
      </c>
      <c r="J41" t="str">
        <f t="shared" si="2"/>
        <v/>
      </c>
      <c r="K41" t="str">
        <f t="shared" si="3"/>
        <v/>
      </c>
      <c r="L41" t="str">
        <f t="shared" si="4"/>
        <v/>
      </c>
      <c r="M41" t="str">
        <f t="shared" si="5"/>
        <v/>
      </c>
      <c r="O41" s="153"/>
      <c r="P41" s="153"/>
      <c r="Q41" s="153"/>
      <c r="R41" s="153"/>
      <c r="S41" s="153"/>
    </row>
    <row r="42" spans="1:19" x14ac:dyDescent="0.25">
      <c r="B42">
        <v>44</v>
      </c>
      <c r="C42">
        <v>23</v>
      </c>
      <c r="D42">
        <v>24</v>
      </c>
      <c r="E42">
        <v>42</v>
      </c>
      <c r="F42">
        <v>15</v>
      </c>
      <c r="G42">
        <v>148</v>
      </c>
    </row>
    <row r="43" spans="1:19" x14ac:dyDescent="0.25">
      <c r="A43" t="s">
        <v>881</v>
      </c>
      <c r="B43">
        <v>23</v>
      </c>
      <c r="C43">
        <v>14</v>
      </c>
      <c r="D43">
        <v>15</v>
      </c>
      <c r="E43">
        <v>17</v>
      </c>
      <c r="F43">
        <v>11</v>
      </c>
      <c r="G43">
        <v>35</v>
      </c>
    </row>
    <row r="46" spans="1:19" ht="15" customHeight="1" x14ac:dyDescent="0.25">
      <c r="B46" s="152" t="s">
        <v>154</v>
      </c>
      <c r="C46" s="153" t="str">
        <f>CONCATENATE("Alcoholism,","Climate Change,","Deforestation,","Disease/Epidemics,","Drought,","Early marriage,","Earthquakes,","Fire,","Floods,","Food Insecurity,","Lack of Access to Basic Services,","Lack of Access to Water,","Landslides,","Migration,","Pollution,","River swelling,","Road Accidents,","Storms,","Stray Animals,","Tornado,","Traffic Congestion,","Violence,","Wildlife Attacks,")</f>
        <v>Alcoholism,Climate Change,Deforestation,Disease/Epidemics,Drought,Early marriage,Earthquakes,Fire,Floods,Food Insecurity,Lack of Access to Basic Services,Lack of Access to Water,Landslides,Migration,Pollution,River swelling,Road Accidents,Storms,Stray Animals,Tornado,Traffic Congestion,Violence,Wildlife Attacks,</v>
      </c>
      <c r="D46" s="153"/>
      <c r="E46" s="153"/>
      <c r="F46" s="153"/>
      <c r="G46" s="153"/>
    </row>
    <row r="47" spans="1:19" x14ac:dyDescent="0.25">
      <c r="A47" t="s">
        <v>179</v>
      </c>
      <c r="B47">
        <v>1</v>
      </c>
      <c r="C47" s="153"/>
      <c r="D47" s="153"/>
      <c r="E47" s="153"/>
      <c r="F47" s="153"/>
      <c r="G47" s="153"/>
    </row>
    <row r="48" spans="1:19" x14ac:dyDescent="0.25">
      <c r="A48" t="s">
        <v>216</v>
      </c>
      <c r="B48">
        <v>1</v>
      </c>
      <c r="C48" s="153"/>
      <c r="D48" s="153"/>
      <c r="E48" s="153"/>
      <c r="F48" s="153"/>
      <c r="G48" s="153"/>
    </row>
    <row r="49" spans="1:7" x14ac:dyDescent="0.25">
      <c r="A49" t="s">
        <v>233</v>
      </c>
      <c r="B49">
        <v>1</v>
      </c>
      <c r="C49" s="153"/>
      <c r="D49" s="153"/>
      <c r="E49" s="153"/>
      <c r="F49" s="153"/>
      <c r="G49" s="153"/>
    </row>
    <row r="50" spans="1:7" x14ac:dyDescent="0.25">
      <c r="A50" t="s">
        <v>263</v>
      </c>
      <c r="B50">
        <v>3</v>
      </c>
      <c r="C50" s="153"/>
      <c r="D50" s="153"/>
      <c r="E50" s="153"/>
      <c r="F50" s="153"/>
      <c r="G50" s="153"/>
    </row>
    <row r="51" spans="1:7" x14ac:dyDescent="0.25">
      <c r="A51" t="s">
        <v>202</v>
      </c>
      <c r="B51">
        <v>2</v>
      </c>
      <c r="C51" s="153"/>
      <c r="D51" s="153"/>
      <c r="E51" s="153"/>
      <c r="F51" s="153"/>
      <c r="G51" s="153"/>
    </row>
    <row r="52" spans="1:7" x14ac:dyDescent="0.25">
      <c r="A52" t="s">
        <v>538</v>
      </c>
      <c r="B52">
        <v>1</v>
      </c>
      <c r="C52" s="153"/>
      <c r="D52" s="153"/>
      <c r="E52" s="153"/>
      <c r="F52" s="153"/>
      <c r="G52" s="153"/>
    </row>
    <row r="53" spans="1:7" x14ac:dyDescent="0.25">
      <c r="A53" t="s">
        <v>274</v>
      </c>
      <c r="B53">
        <v>1</v>
      </c>
      <c r="C53" s="153"/>
      <c r="D53" s="153"/>
      <c r="E53" s="153"/>
      <c r="F53" s="153"/>
      <c r="G53" s="153"/>
    </row>
    <row r="54" spans="1:7" x14ac:dyDescent="0.25">
      <c r="A54" t="s">
        <v>196</v>
      </c>
      <c r="B54">
        <v>4</v>
      </c>
      <c r="C54" s="153"/>
      <c r="D54" s="153"/>
      <c r="E54" s="153"/>
      <c r="F54" s="153"/>
      <c r="G54" s="153"/>
    </row>
    <row r="55" spans="1:7" x14ac:dyDescent="0.25">
      <c r="A55" t="s">
        <v>302</v>
      </c>
      <c r="B55">
        <v>4</v>
      </c>
      <c r="C55" s="153"/>
      <c r="D55" s="153"/>
      <c r="E55" s="153"/>
      <c r="F55" s="153"/>
      <c r="G55" s="153"/>
    </row>
    <row r="56" spans="1:7" x14ac:dyDescent="0.25">
      <c r="A56" t="s">
        <v>253</v>
      </c>
      <c r="B56">
        <v>1</v>
      </c>
      <c r="C56" s="153"/>
      <c r="D56" s="153"/>
      <c r="E56" s="153"/>
      <c r="F56" s="153"/>
      <c r="G56" s="153"/>
    </row>
    <row r="57" spans="1:7" x14ac:dyDescent="0.25">
      <c r="A57" t="s">
        <v>536</v>
      </c>
      <c r="B57">
        <v>1</v>
      </c>
      <c r="C57" s="153"/>
      <c r="D57" s="153"/>
      <c r="E57" s="153"/>
      <c r="F57" s="153"/>
      <c r="G57" s="153"/>
    </row>
    <row r="58" spans="1:7" x14ac:dyDescent="0.25">
      <c r="A58" t="s">
        <v>156</v>
      </c>
      <c r="B58">
        <v>6</v>
      </c>
      <c r="C58" s="153"/>
      <c r="D58" s="153"/>
      <c r="E58" s="153"/>
      <c r="F58" s="153"/>
      <c r="G58" s="153"/>
    </row>
    <row r="59" spans="1:7" x14ac:dyDescent="0.25">
      <c r="A59" t="s">
        <v>458</v>
      </c>
      <c r="B59">
        <v>3</v>
      </c>
      <c r="C59" s="153"/>
      <c r="D59" s="153"/>
      <c r="E59" s="153"/>
      <c r="F59" s="153"/>
      <c r="G59" s="153"/>
    </row>
    <row r="60" spans="1:7" x14ac:dyDescent="0.25">
      <c r="A60" t="s">
        <v>622</v>
      </c>
      <c r="B60">
        <v>1</v>
      </c>
      <c r="C60" s="153"/>
      <c r="D60" s="153"/>
      <c r="E60" s="153"/>
      <c r="F60" s="153"/>
      <c r="G60" s="153"/>
    </row>
    <row r="61" spans="1:7" x14ac:dyDescent="0.25">
      <c r="A61" t="s">
        <v>242</v>
      </c>
      <c r="B61">
        <v>1</v>
      </c>
      <c r="C61" s="153"/>
      <c r="D61" s="153"/>
      <c r="E61" s="153"/>
      <c r="F61" s="153"/>
      <c r="G61" s="153"/>
    </row>
    <row r="62" spans="1:7" x14ac:dyDescent="0.25">
      <c r="A62" t="s">
        <v>429</v>
      </c>
      <c r="B62">
        <v>1</v>
      </c>
      <c r="C62" s="153"/>
      <c r="D62" s="153"/>
      <c r="E62" s="153"/>
      <c r="F62" s="153"/>
      <c r="G62" s="153"/>
    </row>
    <row r="63" spans="1:7" x14ac:dyDescent="0.25">
      <c r="A63" t="s">
        <v>178</v>
      </c>
      <c r="B63">
        <v>2</v>
      </c>
      <c r="C63" s="153"/>
      <c r="D63" s="153"/>
      <c r="E63" s="153"/>
      <c r="F63" s="153"/>
      <c r="G63" s="153"/>
    </row>
    <row r="64" spans="1:7" x14ac:dyDescent="0.25">
      <c r="A64" t="s">
        <v>313</v>
      </c>
      <c r="B64">
        <v>3</v>
      </c>
      <c r="C64" s="153"/>
      <c r="D64" s="153"/>
      <c r="E64" s="153"/>
      <c r="F64" s="153"/>
      <c r="G64" s="153"/>
    </row>
    <row r="65" spans="1:7" x14ac:dyDescent="0.25">
      <c r="A65" t="s">
        <v>552</v>
      </c>
      <c r="B65">
        <v>1</v>
      </c>
      <c r="C65" s="153"/>
      <c r="D65" s="153"/>
      <c r="E65" s="153"/>
      <c r="F65" s="153"/>
      <c r="G65" s="153"/>
    </row>
    <row r="66" spans="1:7" x14ac:dyDescent="0.25">
      <c r="A66" t="s">
        <v>460</v>
      </c>
      <c r="B66">
        <v>1</v>
      </c>
      <c r="C66" s="153"/>
      <c r="D66" s="153"/>
      <c r="E66" s="153"/>
      <c r="F66" s="153"/>
      <c r="G66" s="153"/>
    </row>
    <row r="67" spans="1:7" x14ac:dyDescent="0.25">
      <c r="A67" t="s">
        <v>165</v>
      </c>
      <c r="B67">
        <v>1</v>
      </c>
      <c r="C67" s="153"/>
      <c r="D67" s="153"/>
      <c r="E67" s="153"/>
      <c r="F67" s="153"/>
      <c r="G67" s="153"/>
    </row>
    <row r="68" spans="1:7" x14ac:dyDescent="0.25">
      <c r="A68" t="s">
        <v>172</v>
      </c>
      <c r="B68">
        <v>2</v>
      </c>
      <c r="C68" s="153"/>
      <c r="D68" s="153"/>
      <c r="E68" s="153"/>
      <c r="F68" s="153"/>
      <c r="G68" s="153"/>
    </row>
    <row r="69" spans="1:7" x14ac:dyDescent="0.25">
      <c r="A69" t="s">
        <v>177</v>
      </c>
      <c r="B69">
        <v>2</v>
      </c>
      <c r="C69" s="153"/>
      <c r="D69" s="153"/>
      <c r="E69" s="153"/>
      <c r="F69" s="153"/>
      <c r="G69" s="153"/>
    </row>
    <row r="72" spans="1:7" x14ac:dyDescent="0.25">
      <c r="B72" t="s">
        <v>193</v>
      </c>
    </row>
    <row r="73" spans="1:7" x14ac:dyDescent="0.25">
      <c r="A73" t="s">
        <v>179</v>
      </c>
      <c r="B73">
        <v>2</v>
      </c>
      <c r="C73" s="177" t="str">
        <f>CONCATENATE("Alcoholism,","Crop Damage,","Drought,","Earthquakes,","Fire,","Floods,","Hail,","Hurricanes,","Lack of Access to Water,","Landslides,","Road Accidents,","Storms,","Unemployment,","Wildlife Attacks,")</f>
        <v>Alcoholism,Crop Damage,Drought,Earthquakes,Fire,Floods,Hail,Hurricanes,Lack of Access to Water,Landslides,Road Accidents,Storms,Unemployment,Wildlife Attacks,</v>
      </c>
      <c r="D73" s="177"/>
      <c r="E73" s="177"/>
      <c r="F73" s="177"/>
      <c r="G73" s="177"/>
    </row>
    <row r="74" spans="1:7" x14ac:dyDescent="0.25">
      <c r="A74" t="s">
        <v>287</v>
      </c>
      <c r="B74">
        <v>1</v>
      </c>
      <c r="C74" s="177"/>
      <c r="D74" s="177"/>
      <c r="E74" s="177"/>
      <c r="F74" s="177"/>
      <c r="G74" s="177"/>
    </row>
    <row r="75" spans="1:7" x14ac:dyDescent="0.25">
      <c r="A75" t="s">
        <v>202</v>
      </c>
      <c r="B75">
        <v>2</v>
      </c>
      <c r="C75" s="177"/>
      <c r="D75" s="177"/>
      <c r="E75" s="177"/>
      <c r="F75" s="177"/>
      <c r="G75" s="177"/>
    </row>
    <row r="76" spans="1:7" x14ac:dyDescent="0.25">
      <c r="A76" t="s">
        <v>274</v>
      </c>
      <c r="B76">
        <v>3</v>
      </c>
      <c r="C76" s="177"/>
      <c r="D76" s="177"/>
      <c r="E76" s="177"/>
      <c r="F76" s="177"/>
      <c r="G76" s="177"/>
    </row>
    <row r="77" spans="1:7" x14ac:dyDescent="0.25">
      <c r="A77" t="s">
        <v>196</v>
      </c>
      <c r="B77">
        <v>2</v>
      </c>
      <c r="C77" s="177"/>
      <c r="D77" s="177"/>
      <c r="E77" s="177"/>
      <c r="F77" s="177"/>
      <c r="G77" s="177"/>
    </row>
    <row r="78" spans="1:7" x14ac:dyDescent="0.25">
      <c r="A78" t="s">
        <v>302</v>
      </c>
      <c r="B78">
        <v>2</v>
      </c>
      <c r="C78" s="177"/>
      <c r="D78" s="177"/>
      <c r="E78" s="177"/>
      <c r="F78" s="177"/>
      <c r="G78" s="177"/>
    </row>
    <row r="79" spans="1:7" x14ac:dyDescent="0.25">
      <c r="A79" t="s">
        <v>354</v>
      </c>
      <c r="B79">
        <v>1</v>
      </c>
      <c r="C79" s="177"/>
      <c r="D79" s="177"/>
      <c r="E79" s="177"/>
      <c r="F79" s="177"/>
      <c r="G79" s="177"/>
    </row>
    <row r="80" spans="1:7" x14ac:dyDescent="0.25">
      <c r="A80" t="s">
        <v>616</v>
      </c>
      <c r="B80">
        <v>1</v>
      </c>
      <c r="C80" s="177"/>
      <c r="D80" s="177"/>
      <c r="E80" s="177"/>
      <c r="F80" s="177"/>
      <c r="G80" s="177"/>
    </row>
    <row r="81" spans="1:7" x14ac:dyDescent="0.25">
      <c r="A81" t="s">
        <v>156</v>
      </c>
      <c r="B81">
        <v>3</v>
      </c>
      <c r="C81" s="177"/>
      <c r="D81" s="177"/>
      <c r="E81" s="177"/>
      <c r="F81" s="177"/>
      <c r="G81" s="177"/>
    </row>
    <row r="82" spans="1:7" x14ac:dyDescent="0.25">
      <c r="A82" t="s">
        <v>458</v>
      </c>
      <c r="B82">
        <v>1</v>
      </c>
      <c r="C82" s="177"/>
      <c r="D82" s="177"/>
      <c r="E82" s="177"/>
      <c r="F82" s="177"/>
      <c r="G82" s="177"/>
    </row>
    <row r="83" spans="1:7" x14ac:dyDescent="0.25">
      <c r="A83" t="s">
        <v>178</v>
      </c>
      <c r="B83">
        <v>2</v>
      </c>
      <c r="C83" s="177"/>
      <c r="D83" s="177"/>
      <c r="E83" s="177"/>
      <c r="F83" s="177"/>
      <c r="G83" s="177"/>
    </row>
    <row r="84" spans="1:7" x14ac:dyDescent="0.25">
      <c r="A84" t="s">
        <v>313</v>
      </c>
      <c r="B84">
        <v>1</v>
      </c>
      <c r="C84" s="177"/>
      <c r="D84" s="177"/>
      <c r="E84" s="177"/>
      <c r="F84" s="177"/>
      <c r="G84" s="177"/>
    </row>
    <row r="85" spans="1:7" x14ac:dyDescent="0.25">
      <c r="A85" t="s">
        <v>304</v>
      </c>
      <c r="B85">
        <v>1</v>
      </c>
      <c r="C85" s="177"/>
      <c r="D85" s="177"/>
      <c r="E85" s="177"/>
      <c r="F85" s="177"/>
      <c r="G85" s="177"/>
    </row>
    <row r="86" spans="1:7" x14ac:dyDescent="0.25">
      <c r="A86" t="s">
        <v>177</v>
      </c>
      <c r="B86">
        <v>1</v>
      </c>
      <c r="C86" s="177"/>
      <c r="D86" s="177"/>
      <c r="E86" s="177"/>
      <c r="F86" s="177"/>
      <c r="G86" s="177"/>
    </row>
    <row r="88" spans="1:7" ht="30" x14ac:dyDescent="0.25">
      <c r="B88" s="152" t="s">
        <v>251</v>
      </c>
    </row>
    <row r="89" spans="1:7" x14ac:dyDescent="0.25">
      <c r="A89" t="s">
        <v>263</v>
      </c>
      <c r="B89">
        <v>2</v>
      </c>
      <c r="C89" s="177" t="str">
        <f>CONCATENATE("Disease/Epidemics,","Drought,","Drug Addiction,","Earthquakes,","Fire,","Floods,","Hail,","High Cost of Living,","Lack of Access to Basic Services,","Lack of Access to Water,","Landslides,","Poverty,","Road Accidents,","Unemployment,","Violence,")</f>
        <v>Disease/Epidemics,Drought,Drug Addiction,Earthquakes,Fire,Floods,Hail,High Cost of Living,Lack of Access to Basic Services,Lack of Access to Water,Landslides,Poverty,Road Accidents,Unemployment,Violence,</v>
      </c>
      <c r="D89" s="177"/>
      <c r="E89" s="177"/>
      <c r="F89" s="177"/>
      <c r="G89" s="177"/>
    </row>
    <row r="90" spans="1:7" x14ac:dyDescent="0.25">
      <c r="A90" t="s">
        <v>202</v>
      </c>
      <c r="B90">
        <v>1</v>
      </c>
      <c r="C90" s="177"/>
      <c r="D90" s="177"/>
      <c r="E90" s="177"/>
      <c r="F90" s="177"/>
      <c r="G90" s="177"/>
    </row>
    <row r="91" spans="1:7" x14ac:dyDescent="0.25">
      <c r="A91" t="s">
        <v>488</v>
      </c>
      <c r="B91">
        <v>1</v>
      </c>
      <c r="C91" s="177"/>
      <c r="D91" s="177"/>
      <c r="E91" s="177"/>
      <c r="F91" s="177"/>
      <c r="G91" s="177"/>
    </row>
    <row r="92" spans="1:7" x14ac:dyDescent="0.25">
      <c r="A92" t="s">
        <v>274</v>
      </c>
      <c r="B92">
        <v>3</v>
      </c>
      <c r="C92" s="177"/>
      <c r="D92" s="177"/>
      <c r="E92" s="177"/>
      <c r="F92" s="177"/>
      <c r="G92" s="177"/>
    </row>
    <row r="93" spans="1:7" x14ac:dyDescent="0.25">
      <c r="A93" t="s">
        <v>196</v>
      </c>
      <c r="B93">
        <v>3</v>
      </c>
      <c r="C93" s="177"/>
      <c r="D93" s="177"/>
      <c r="E93" s="177"/>
      <c r="F93" s="177"/>
      <c r="G93" s="177"/>
    </row>
    <row r="94" spans="1:7" x14ac:dyDescent="0.25">
      <c r="A94" t="s">
        <v>302</v>
      </c>
      <c r="B94">
        <v>3</v>
      </c>
      <c r="C94" s="177"/>
      <c r="D94" s="177"/>
      <c r="E94" s="177"/>
      <c r="F94" s="177"/>
      <c r="G94" s="177"/>
    </row>
    <row r="95" spans="1:7" x14ac:dyDescent="0.25">
      <c r="A95" t="s">
        <v>354</v>
      </c>
      <c r="B95">
        <v>1</v>
      </c>
      <c r="C95" s="177"/>
      <c r="D95" s="177"/>
      <c r="E95" s="177"/>
      <c r="F95" s="177"/>
      <c r="G95" s="177"/>
    </row>
    <row r="96" spans="1:7" x14ac:dyDescent="0.25">
      <c r="A96" t="s">
        <v>258</v>
      </c>
      <c r="B96">
        <v>1</v>
      </c>
      <c r="C96" s="177"/>
      <c r="D96" s="177"/>
      <c r="E96" s="177"/>
      <c r="F96" s="177"/>
      <c r="G96" s="177"/>
    </row>
    <row r="97" spans="1:7" x14ac:dyDescent="0.25">
      <c r="A97" t="s">
        <v>536</v>
      </c>
      <c r="B97">
        <v>1</v>
      </c>
      <c r="C97" s="177"/>
      <c r="D97" s="177"/>
      <c r="E97" s="177"/>
      <c r="F97" s="177"/>
      <c r="G97" s="177"/>
    </row>
    <row r="98" spans="1:7" x14ac:dyDescent="0.25">
      <c r="A98" t="s">
        <v>156</v>
      </c>
      <c r="B98">
        <v>2</v>
      </c>
      <c r="C98" s="177"/>
      <c r="D98" s="177"/>
      <c r="E98" s="177"/>
      <c r="F98" s="177"/>
      <c r="G98" s="177"/>
    </row>
    <row r="99" spans="1:7" x14ac:dyDescent="0.25">
      <c r="A99" t="s">
        <v>458</v>
      </c>
      <c r="B99">
        <v>1</v>
      </c>
      <c r="C99" s="177"/>
      <c r="D99" s="177"/>
      <c r="E99" s="177"/>
      <c r="F99" s="177"/>
      <c r="G99" s="177"/>
    </row>
    <row r="100" spans="1:7" x14ac:dyDescent="0.25">
      <c r="A100" t="s">
        <v>252</v>
      </c>
      <c r="B100">
        <v>1</v>
      </c>
      <c r="C100" s="177"/>
      <c r="D100" s="177"/>
      <c r="E100" s="177"/>
      <c r="F100" s="177"/>
      <c r="G100" s="177"/>
    </row>
    <row r="101" spans="1:7" x14ac:dyDescent="0.25">
      <c r="A101" t="s">
        <v>178</v>
      </c>
      <c r="B101">
        <v>2</v>
      </c>
      <c r="C101" s="177"/>
      <c r="D101" s="177"/>
      <c r="E101" s="177"/>
      <c r="F101" s="177"/>
      <c r="G101" s="177"/>
    </row>
    <row r="102" spans="1:7" x14ac:dyDescent="0.25">
      <c r="A102" t="s">
        <v>304</v>
      </c>
      <c r="B102">
        <v>1</v>
      </c>
      <c r="C102" s="177"/>
      <c r="D102" s="177"/>
      <c r="E102" s="177"/>
      <c r="F102" s="177"/>
      <c r="G102" s="177"/>
    </row>
    <row r="103" spans="1:7" x14ac:dyDescent="0.25">
      <c r="A103" t="s">
        <v>172</v>
      </c>
      <c r="B103">
        <v>1</v>
      </c>
      <c r="C103" s="177"/>
      <c r="D103" s="177"/>
      <c r="E103" s="177"/>
      <c r="F103" s="177"/>
      <c r="G103" s="177"/>
    </row>
    <row r="105" spans="1:7" x14ac:dyDescent="0.25">
      <c r="B105" t="s">
        <v>273</v>
      </c>
    </row>
    <row r="106" spans="1:7" x14ac:dyDescent="0.25">
      <c r="A106" t="s">
        <v>179</v>
      </c>
      <c r="B106">
        <v>3</v>
      </c>
      <c r="C106" s="177" t="str">
        <f>CONCATENATE("Alcoholism,","Child Abuse and Exploitation,","Disease/Epidemics,","Drought,","Earthquakes,","Fire,","Floods,","Heavy Rainfall,","High Cost of Living,","Lack of Access to Water,","Lack of Preparedness,","Landslides,","Road Accidents,","Storms,","Traffic Congestion,","Unemployment,","Wildlife Attacks,")</f>
        <v>Alcoholism,Child Abuse and Exploitation,Disease/Epidemics,Drought,Earthquakes,Fire,Floods,Heavy Rainfall,High Cost of Living,Lack of Access to Water,Lack of Preparedness,Landslides,Road Accidents,Storms,Traffic Congestion,Unemployment,Wildlife Attacks,</v>
      </c>
      <c r="D106" s="177"/>
      <c r="E106" s="177"/>
      <c r="F106" s="177"/>
      <c r="G106" s="177"/>
    </row>
    <row r="107" spans="1:7" x14ac:dyDescent="0.25">
      <c r="A107" t="s">
        <v>577</v>
      </c>
      <c r="B107">
        <v>1</v>
      </c>
      <c r="C107" s="177"/>
      <c r="D107" s="177"/>
      <c r="E107" s="177"/>
      <c r="F107" s="177"/>
      <c r="G107" s="177"/>
    </row>
    <row r="108" spans="1:7" x14ac:dyDescent="0.25">
      <c r="A108" t="s">
        <v>263</v>
      </c>
      <c r="B108">
        <v>1</v>
      </c>
      <c r="C108" s="177"/>
      <c r="D108" s="177"/>
      <c r="E108" s="177"/>
      <c r="F108" s="177"/>
      <c r="G108" s="177"/>
    </row>
    <row r="109" spans="1:7" x14ac:dyDescent="0.25">
      <c r="A109" t="s">
        <v>202</v>
      </c>
      <c r="B109">
        <v>2</v>
      </c>
      <c r="C109" s="177"/>
      <c r="D109" s="177"/>
      <c r="E109" s="177"/>
      <c r="F109" s="177"/>
      <c r="G109" s="177"/>
    </row>
    <row r="110" spans="1:7" x14ac:dyDescent="0.25">
      <c r="A110" t="s">
        <v>274</v>
      </c>
      <c r="B110">
        <v>5</v>
      </c>
      <c r="C110" s="177"/>
      <c r="D110" s="177"/>
      <c r="E110" s="177"/>
      <c r="F110" s="177"/>
      <c r="G110" s="177"/>
    </row>
    <row r="111" spans="1:7" x14ac:dyDescent="0.25">
      <c r="A111" t="s">
        <v>196</v>
      </c>
      <c r="B111">
        <v>6</v>
      </c>
      <c r="C111" s="177"/>
      <c r="D111" s="177"/>
      <c r="E111" s="177"/>
      <c r="F111" s="177"/>
      <c r="G111" s="177"/>
    </row>
    <row r="112" spans="1:7" x14ac:dyDescent="0.25">
      <c r="A112" t="s">
        <v>302</v>
      </c>
      <c r="B112">
        <v>7</v>
      </c>
      <c r="C112" s="177"/>
      <c r="D112" s="177"/>
      <c r="E112" s="177"/>
      <c r="F112" s="177"/>
      <c r="G112" s="177"/>
    </row>
    <row r="113" spans="1:16" x14ac:dyDescent="0.25">
      <c r="A113" t="s">
        <v>608</v>
      </c>
      <c r="B113">
        <v>1</v>
      </c>
      <c r="C113" s="177"/>
      <c r="D113" s="177"/>
      <c r="E113" s="177"/>
      <c r="F113" s="177"/>
      <c r="G113" s="177"/>
    </row>
    <row r="114" spans="1:16" x14ac:dyDescent="0.25">
      <c r="A114" t="s">
        <v>258</v>
      </c>
      <c r="B114">
        <v>1</v>
      </c>
      <c r="C114" s="177"/>
      <c r="D114" s="177"/>
      <c r="E114" s="177"/>
      <c r="F114" s="177"/>
      <c r="G114" s="177"/>
      <c r="O114" t="s">
        <v>154</v>
      </c>
      <c r="P114" s="153" t="s">
        <v>882</v>
      </c>
    </row>
    <row r="115" spans="1:16" x14ac:dyDescent="0.25">
      <c r="A115" t="s">
        <v>156</v>
      </c>
      <c r="B115">
        <v>3</v>
      </c>
      <c r="C115" s="177"/>
      <c r="D115" s="177"/>
      <c r="E115" s="177"/>
      <c r="F115" s="177"/>
      <c r="G115" s="177"/>
      <c r="O115" t="s">
        <v>193</v>
      </c>
      <c r="P115" s="153" t="s">
        <v>883</v>
      </c>
    </row>
    <row r="116" spans="1:16" x14ac:dyDescent="0.25">
      <c r="A116" t="s">
        <v>568</v>
      </c>
      <c r="B116">
        <v>1</v>
      </c>
      <c r="C116" s="177"/>
      <c r="D116" s="177"/>
      <c r="E116" s="177"/>
      <c r="F116" s="177"/>
      <c r="G116" s="177"/>
      <c r="O116" t="s">
        <v>251</v>
      </c>
      <c r="P116" s="153" t="s">
        <v>884</v>
      </c>
    </row>
    <row r="117" spans="1:16" x14ac:dyDescent="0.25">
      <c r="A117" t="s">
        <v>458</v>
      </c>
      <c r="B117">
        <v>1</v>
      </c>
      <c r="C117" s="177"/>
      <c r="D117" s="177"/>
      <c r="E117" s="177"/>
      <c r="F117" s="177"/>
      <c r="G117" s="177"/>
      <c r="O117" t="s">
        <v>273</v>
      </c>
      <c r="P117" s="153" t="s">
        <v>885</v>
      </c>
    </row>
    <row r="118" spans="1:16" x14ac:dyDescent="0.25">
      <c r="A118" t="s">
        <v>178</v>
      </c>
      <c r="B118">
        <v>3</v>
      </c>
      <c r="C118" s="177"/>
      <c r="D118" s="177"/>
      <c r="E118" s="177"/>
      <c r="F118" s="177"/>
      <c r="G118" s="177"/>
      <c r="O118" t="s">
        <v>330</v>
      </c>
      <c r="P118" s="153" t="s">
        <v>886</v>
      </c>
    </row>
    <row r="119" spans="1:16" x14ac:dyDescent="0.25">
      <c r="A119" t="s">
        <v>313</v>
      </c>
      <c r="B119">
        <v>3</v>
      </c>
      <c r="C119" s="177"/>
      <c r="D119" s="177"/>
      <c r="E119" s="177"/>
      <c r="F119" s="177"/>
      <c r="G119" s="177"/>
    </row>
    <row r="120" spans="1:16" x14ac:dyDescent="0.25">
      <c r="A120" t="s">
        <v>165</v>
      </c>
      <c r="B120">
        <v>1</v>
      </c>
      <c r="C120" s="177"/>
      <c r="D120" s="177"/>
      <c r="E120" s="177"/>
      <c r="F120" s="177"/>
      <c r="G120" s="177"/>
    </row>
    <row r="121" spans="1:16" x14ac:dyDescent="0.25">
      <c r="A121" t="s">
        <v>304</v>
      </c>
      <c r="B121">
        <v>1</v>
      </c>
      <c r="C121" s="177"/>
      <c r="D121" s="177"/>
      <c r="E121" s="177"/>
      <c r="F121" s="177"/>
      <c r="G121" s="177"/>
    </row>
    <row r="122" spans="1:16" x14ac:dyDescent="0.25">
      <c r="A122" t="s">
        <v>177</v>
      </c>
      <c r="B122">
        <v>2</v>
      </c>
      <c r="C122" s="177"/>
      <c r="D122" s="177"/>
      <c r="E122" s="177"/>
      <c r="F122" s="177"/>
      <c r="G122" s="177"/>
    </row>
    <row r="124" spans="1:16" ht="45" x14ac:dyDescent="0.25">
      <c r="B124" s="152" t="s">
        <v>330</v>
      </c>
      <c r="F124" s="152"/>
    </row>
    <row r="125" spans="1:16" x14ac:dyDescent="0.25">
      <c r="A125" t="s">
        <v>263</v>
      </c>
      <c r="B125">
        <v>1</v>
      </c>
      <c r="C125" s="177" t="str">
        <f>CONCATENATE("Disease/Epidemics,","Earthquakes,","Floods,","Lack of Access to Basic Services,","Lack of Access to Water,","Reduction In Irrigation,","Road Accidents,","Temperature Rise,","Unemployment,","Violence,","Wildlife Attacks,")</f>
        <v>Disease/Epidemics,Earthquakes,Floods,Lack of Access to Basic Services,Lack of Access to Water,Reduction In Irrigation,Road Accidents,Temperature Rise,Unemployment,Violence,Wildlife Attacks,</v>
      </c>
      <c r="D125" s="177"/>
      <c r="E125" s="177"/>
      <c r="F125" s="177"/>
      <c r="G125" s="177"/>
    </row>
    <row r="126" spans="1:16" x14ac:dyDescent="0.25">
      <c r="A126" t="s">
        <v>274</v>
      </c>
      <c r="B126">
        <v>1</v>
      </c>
      <c r="C126" s="177"/>
      <c r="D126" s="177"/>
      <c r="E126" s="177"/>
      <c r="F126" s="177"/>
      <c r="G126" s="177"/>
    </row>
    <row r="127" spans="1:16" x14ac:dyDescent="0.25">
      <c r="A127" t="s">
        <v>302</v>
      </c>
      <c r="B127">
        <v>1</v>
      </c>
      <c r="C127" s="177"/>
      <c r="D127" s="177"/>
      <c r="E127" s="177"/>
      <c r="F127" s="177"/>
      <c r="G127" s="177"/>
    </row>
    <row r="128" spans="1:16" x14ac:dyDescent="0.25">
      <c r="A128" t="s">
        <v>536</v>
      </c>
      <c r="B128">
        <v>3</v>
      </c>
      <c r="C128" s="177"/>
      <c r="D128" s="177"/>
      <c r="E128" s="177"/>
      <c r="F128" s="177"/>
      <c r="G128" s="177"/>
    </row>
    <row r="129" spans="1:15" x14ac:dyDescent="0.25">
      <c r="A129" t="s">
        <v>156</v>
      </c>
      <c r="B129">
        <v>2</v>
      </c>
      <c r="C129" s="177"/>
      <c r="D129" s="177"/>
      <c r="E129" s="177"/>
      <c r="F129" s="177"/>
      <c r="G129" s="177"/>
    </row>
    <row r="130" spans="1:15" x14ac:dyDescent="0.25">
      <c r="A130" t="s">
        <v>215</v>
      </c>
      <c r="B130">
        <v>1</v>
      </c>
      <c r="C130" s="177"/>
      <c r="D130" s="177"/>
      <c r="E130" s="177"/>
      <c r="F130" s="177"/>
      <c r="G130" s="177"/>
    </row>
    <row r="131" spans="1:15" x14ac:dyDescent="0.25">
      <c r="A131" t="s">
        <v>178</v>
      </c>
      <c r="B131">
        <v>1</v>
      </c>
      <c r="C131" s="177"/>
      <c r="D131" s="177"/>
      <c r="E131" s="177"/>
      <c r="F131" s="177"/>
      <c r="G131" s="177"/>
    </row>
    <row r="132" spans="1:15" x14ac:dyDescent="0.25">
      <c r="A132" t="s">
        <v>403</v>
      </c>
      <c r="B132">
        <v>1</v>
      </c>
      <c r="C132" s="177"/>
      <c r="D132" s="177"/>
      <c r="E132" s="177"/>
      <c r="F132" s="177"/>
      <c r="G132" s="177"/>
    </row>
    <row r="133" spans="1:15" x14ac:dyDescent="0.25">
      <c r="A133" t="s">
        <v>304</v>
      </c>
      <c r="B133">
        <v>2</v>
      </c>
      <c r="C133" s="177"/>
      <c r="D133" s="177"/>
      <c r="E133" s="177"/>
      <c r="F133" s="177"/>
      <c r="G133" s="177"/>
    </row>
    <row r="134" spans="1:15" x14ac:dyDescent="0.25">
      <c r="A134" t="s">
        <v>172</v>
      </c>
      <c r="B134">
        <v>1</v>
      </c>
      <c r="C134" s="177"/>
      <c r="D134" s="177"/>
      <c r="E134" s="177"/>
      <c r="F134" s="177"/>
      <c r="G134" s="177"/>
    </row>
    <row r="135" spans="1:15" x14ac:dyDescent="0.25">
      <c r="A135" t="s">
        <v>177</v>
      </c>
      <c r="B135">
        <v>1</v>
      </c>
      <c r="C135" s="177"/>
      <c r="D135" s="177"/>
      <c r="E135" s="177"/>
      <c r="F135" s="177"/>
      <c r="G135" s="177"/>
    </row>
    <row r="138" spans="1:15" ht="15" customHeight="1" x14ac:dyDescent="0.25">
      <c r="B138" s="4" t="s">
        <v>154</v>
      </c>
      <c r="C138" s="4" t="s">
        <v>193</v>
      </c>
      <c r="D138" s="4" t="s">
        <v>251</v>
      </c>
      <c r="E138" s="4" t="s">
        <v>273</v>
      </c>
      <c r="F138" s="4" t="s">
        <v>330</v>
      </c>
      <c r="I138" s="4" t="s">
        <v>154</v>
      </c>
      <c r="J138" s="4" t="s">
        <v>193</v>
      </c>
      <c r="K138" s="4" t="s">
        <v>251</v>
      </c>
      <c r="L138" s="4" t="s">
        <v>273</v>
      </c>
      <c r="M138" s="4" t="s">
        <v>330</v>
      </c>
      <c r="O138" s="4" t="s">
        <v>700</v>
      </c>
    </row>
    <row r="139" spans="1:15" x14ac:dyDescent="0.25">
      <c r="A139" t="s">
        <v>179</v>
      </c>
      <c r="B139">
        <v>1</v>
      </c>
      <c r="C139">
        <v>2</v>
      </c>
      <c r="D139">
        <v>0</v>
      </c>
      <c r="E139">
        <v>3</v>
      </c>
      <c r="F139">
        <v>0</v>
      </c>
      <c r="G139">
        <v>6</v>
      </c>
      <c r="I139" t="str">
        <f>IF((B139=$G139),IF($G139&gt;0,"UNIQUE",""),"")</f>
        <v/>
      </c>
      <c r="J139" t="str">
        <f t="shared" ref="J139:M139" si="6">IF((C139=$G139),IF($G139&gt;0,"UNIQUE",""),"")</f>
        <v/>
      </c>
      <c r="K139" t="str">
        <f t="shared" si="6"/>
        <v/>
      </c>
      <c r="L139" t="str">
        <f t="shared" si="6"/>
        <v/>
      </c>
      <c r="M139" t="str">
        <f t="shared" si="6"/>
        <v/>
      </c>
      <c r="O139" t="str">
        <f>IF(AND(B139&gt;0,C139&gt;0,D139&gt;0,E139&gt;0,F139&gt;0),"COMMON","")</f>
        <v/>
      </c>
    </row>
    <row r="140" spans="1:15" x14ac:dyDescent="0.25">
      <c r="A140" t="s">
        <v>577</v>
      </c>
      <c r="B140">
        <v>0</v>
      </c>
      <c r="C140">
        <v>0</v>
      </c>
      <c r="D140">
        <v>0</v>
      </c>
      <c r="E140">
        <v>1</v>
      </c>
      <c r="F140">
        <v>0</v>
      </c>
      <c r="G140">
        <v>1</v>
      </c>
      <c r="I140" t="str">
        <f t="shared" ref="I140:I176" si="7">IF((B140=$G140),IF($G140&gt;0,"UNIQUE",""),"")</f>
        <v/>
      </c>
      <c r="J140" t="str">
        <f t="shared" ref="J140:J176" si="8">IF((C140=$G140),IF($G140&gt;0,"UNIQUE",""),"")</f>
        <v/>
      </c>
      <c r="K140" t="str">
        <f t="shared" ref="K140:K176" si="9">IF((D140=$G140),IF($G140&gt;0,"UNIQUE",""),"")</f>
        <v/>
      </c>
      <c r="L140" t="str">
        <f t="shared" ref="L140:L176" si="10">IF((E140=$G140),IF($G140&gt;0,"UNIQUE",""),"")</f>
        <v>UNIQUE</v>
      </c>
      <c r="M140" t="str">
        <f t="shared" ref="M140:M176" si="11">IF((F140=$G140),IF($G140&gt;0,"UNIQUE",""),"")</f>
        <v/>
      </c>
      <c r="O140" t="str">
        <f t="shared" ref="O140:O176" si="12">IF(AND(B140&gt;0,C140&gt;0,D140&gt;0,E140&gt;0,F140&gt;0),"COMMON","")</f>
        <v/>
      </c>
    </row>
    <row r="141" spans="1:15" x14ac:dyDescent="0.25">
      <c r="A141" t="s">
        <v>216</v>
      </c>
      <c r="B141">
        <v>1</v>
      </c>
      <c r="C141">
        <v>0</v>
      </c>
      <c r="D141">
        <v>0</v>
      </c>
      <c r="E141">
        <v>0</v>
      </c>
      <c r="F141">
        <v>0</v>
      </c>
      <c r="G141">
        <v>1</v>
      </c>
      <c r="I141" t="str">
        <f t="shared" si="7"/>
        <v>UNIQUE</v>
      </c>
      <c r="J141" t="str">
        <f t="shared" si="8"/>
        <v/>
      </c>
      <c r="K141" t="str">
        <f t="shared" si="9"/>
        <v/>
      </c>
      <c r="L141" t="str">
        <f t="shared" si="10"/>
        <v/>
      </c>
      <c r="M141" t="str">
        <f t="shared" si="11"/>
        <v/>
      </c>
      <c r="O141" t="str">
        <f t="shared" si="12"/>
        <v/>
      </c>
    </row>
    <row r="142" spans="1:15" s="138" customFormat="1" x14ac:dyDescent="0.25">
      <c r="A142" s="138" t="s">
        <v>243</v>
      </c>
      <c r="B142" s="138">
        <v>0</v>
      </c>
      <c r="C142" s="138">
        <v>0</v>
      </c>
      <c r="D142" s="138">
        <v>0</v>
      </c>
      <c r="E142" s="138">
        <v>0</v>
      </c>
      <c r="F142" s="138">
        <v>0</v>
      </c>
      <c r="G142" s="138">
        <v>0</v>
      </c>
      <c r="I142" t="str">
        <f t="shared" si="7"/>
        <v/>
      </c>
      <c r="J142" t="str">
        <f t="shared" si="8"/>
        <v/>
      </c>
      <c r="K142" t="str">
        <f t="shared" si="9"/>
        <v/>
      </c>
      <c r="L142" t="str">
        <f t="shared" si="10"/>
        <v/>
      </c>
      <c r="M142" t="str">
        <f t="shared" si="11"/>
        <v/>
      </c>
      <c r="O142" t="str">
        <f t="shared" si="12"/>
        <v/>
      </c>
    </row>
    <row r="143" spans="1:15" x14ac:dyDescent="0.25">
      <c r="A143" t="s">
        <v>287</v>
      </c>
      <c r="B143">
        <v>0</v>
      </c>
      <c r="C143">
        <v>1</v>
      </c>
      <c r="D143">
        <v>0</v>
      </c>
      <c r="E143">
        <v>0</v>
      </c>
      <c r="F143">
        <v>0</v>
      </c>
      <c r="G143">
        <v>1</v>
      </c>
      <c r="I143" t="str">
        <f t="shared" si="7"/>
        <v/>
      </c>
      <c r="J143" t="str">
        <f t="shared" si="8"/>
        <v>UNIQUE</v>
      </c>
      <c r="K143" t="str">
        <f t="shared" si="9"/>
        <v/>
      </c>
      <c r="L143" t="str">
        <f t="shared" si="10"/>
        <v/>
      </c>
      <c r="M143" t="str">
        <f t="shared" si="11"/>
        <v/>
      </c>
      <c r="O143" t="str">
        <f t="shared" si="12"/>
        <v/>
      </c>
    </row>
    <row r="144" spans="1:15" x14ac:dyDescent="0.25">
      <c r="A144" t="s">
        <v>233</v>
      </c>
      <c r="B144">
        <v>1</v>
      </c>
      <c r="C144">
        <v>0</v>
      </c>
      <c r="D144">
        <v>0</v>
      </c>
      <c r="E144">
        <v>0</v>
      </c>
      <c r="F144">
        <v>0</v>
      </c>
      <c r="G144">
        <v>1</v>
      </c>
      <c r="I144" t="str">
        <f t="shared" si="7"/>
        <v>UNIQUE</v>
      </c>
      <c r="J144" t="str">
        <f t="shared" si="8"/>
        <v/>
      </c>
      <c r="K144" t="str">
        <f t="shared" si="9"/>
        <v/>
      </c>
      <c r="L144" t="str">
        <f t="shared" si="10"/>
        <v/>
      </c>
      <c r="M144" t="str">
        <f t="shared" si="11"/>
        <v/>
      </c>
      <c r="O144" t="str">
        <f t="shared" si="12"/>
        <v/>
      </c>
    </row>
    <row r="145" spans="1:15" x14ac:dyDescent="0.25">
      <c r="A145" t="s">
        <v>263</v>
      </c>
      <c r="B145">
        <v>3</v>
      </c>
      <c r="C145">
        <v>0</v>
      </c>
      <c r="D145">
        <v>2</v>
      </c>
      <c r="E145">
        <v>1</v>
      </c>
      <c r="F145">
        <v>1</v>
      </c>
      <c r="G145">
        <v>7</v>
      </c>
      <c r="I145" t="str">
        <f t="shared" si="7"/>
        <v/>
      </c>
      <c r="J145" t="str">
        <f t="shared" si="8"/>
        <v/>
      </c>
      <c r="K145" t="str">
        <f t="shared" si="9"/>
        <v/>
      </c>
      <c r="L145" t="str">
        <f t="shared" si="10"/>
        <v/>
      </c>
      <c r="M145" t="str">
        <f t="shared" si="11"/>
        <v/>
      </c>
      <c r="O145" t="str">
        <f t="shared" si="12"/>
        <v/>
      </c>
    </row>
    <row r="146" spans="1:15" x14ac:dyDescent="0.25">
      <c r="A146" t="s">
        <v>202</v>
      </c>
      <c r="B146">
        <v>2</v>
      </c>
      <c r="C146">
        <v>2</v>
      </c>
      <c r="D146">
        <v>1</v>
      </c>
      <c r="E146">
        <v>2</v>
      </c>
      <c r="F146">
        <v>0</v>
      </c>
      <c r="G146">
        <v>7</v>
      </c>
      <c r="I146" t="str">
        <f t="shared" si="7"/>
        <v/>
      </c>
      <c r="J146" t="str">
        <f t="shared" si="8"/>
        <v/>
      </c>
      <c r="K146" t="str">
        <f t="shared" si="9"/>
        <v/>
      </c>
      <c r="L146" t="str">
        <f t="shared" si="10"/>
        <v/>
      </c>
      <c r="M146" t="str">
        <f t="shared" si="11"/>
        <v/>
      </c>
      <c r="O146" t="str">
        <f t="shared" si="12"/>
        <v/>
      </c>
    </row>
    <row r="147" spans="1:15" x14ac:dyDescent="0.25">
      <c r="A147" t="s">
        <v>488</v>
      </c>
      <c r="B147">
        <v>0</v>
      </c>
      <c r="C147">
        <v>0</v>
      </c>
      <c r="D147">
        <v>1</v>
      </c>
      <c r="E147">
        <v>0</v>
      </c>
      <c r="F147">
        <v>0</v>
      </c>
      <c r="G147">
        <v>1</v>
      </c>
      <c r="I147" t="str">
        <f t="shared" si="7"/>
        <v/>
      </c>
      <c r="J147" t="str">
        <f t="shared" si="8"/>
        <v/>
      </c>
      <c r="K147" t="str">
        <f t="shared" si="9"/>
        <v>UNIQUE</v>
      </c>
      <c r="L147" t="str">
        <f t="shared" si="10"/>
        <v/>
      </c>
      <c r="M147" t="str">
        <f t="shared" si="11"/>
        <v/>
      </c>
      <c r="O147" t="str">
        <f t="shared" si="12"/>
        <v/>
      </c>
    </row>
    <row r="148" spans="1:15" x14ac:dyDescent="0.25">
      <c r="A148" t="s">
        <v>538</v>
      </c>
      <c r="B148">
        <v>1</v>
      </c>
      <c r="C148">
        <v>0</v>
      </c>
      <c r="D148">
        <v>0</v>
      </c>
      <c r="E148">
        <v>0</v>
      </c>
      <c r="F148">
        <v>0</v>
      </c>
      <c r="G148">
        <v>1</v>
      </c>
      <c r="I148" t="str">
        <f t="shared" si="7"/>
        <v>UNIQUE</v>
      </c>
      <c r="J148" t="str">
        <f t="shared" si="8"/>
        <v/>
      </c>
      <c r="K148" t="str">
        <f t="shared" si="9"/>
        <v/>
      </c>
      <c r="L148" t="str">
        <f t="shared" si="10"/>
        <v/>
      </c>
      <c r="M148" t="str">
        <f t="shared" si="11"/>
        <v/>
      </c>
      <c r="O148" t="str">
        <f t="shared" si="12"/>
        <v/>
      </c>
    </row>
    <row r="149" spans="1:15" x14ac:dyDescent="0.25">
      <c r="A149" t="s">
        <v>274</v>
      </c>
      <c r="B149">
        <v>1</v>
      </c>
      <c r="C149">
        <v>3</v>
      </c>
      <c r="D149">
        <v>3</v>
      </c>
      <c r="E149">
        <v>5</v>
      </c>
      <c r="F149">
        <v>1</v>
      </c>
      <c r="G149">
        <v>13</v>
      </c>
      <c r="I149" t="str">
        <f t="shared" si="7"/>
        <v/>
      </c>
      <c r="J149" t="str">
        <f t="shared" si="8"/>
        <v/>
      </c>
      <c r="K149" t="str">
        <f t="shared" si="9"/>
        <v/>
      </c>
      <c r="L149" t="str">
        <f t="shared" si="10"/>
        <v/>
      </c>
      <c r="M149" t="str">
        <f t="shared" si="11"/>
        <v/>
      </c>
      <c r="O149" t="str">
        <f t="shared" si="12"/>
        <v>COMMON</v>
      </c>
    </row>
    <row r="150" spans="1:15" s="138" customFormat="1" x14ac:dyDescent="0.25">
      <c r="A150" s="138" t="s">
        <v>495</v>
      </c>
      <c r="B150" s="138">
        <v>0</v>
      </c>
      <c r="C150" s="138">
        <v>0</v>
      </c>
      <c r="D150" s="138">
        <v>0</v>
      </c>
      <c r="E150" s="138">
        <v>0</v>
      </c>
      <c r="F150" s="138">
        <v>0</v>
      </c>
      <c r="G150" s="138">
        <v>0</v>
      </c>
      <c r="I150" t="str">
        <f t="shared" si="7"/>
        <v/>
      </c>
      <c r="J150" t="str">
        <f t="shared" si="8"/>
        <v/>
      </c>
      <c r="K150" t="str">
        <f t="shared" si="9"/>
        <v/>
      </c>
      <c r="L150" t="str">
        <f t="shared" si="10"/>
        <v/>
      </c>
      <c r="M150" t="str">
        <f t="shared" si="11"/>
        <v/>
      </c>
      <c r="O150" t="str">
        <f t="shared" si="12"/>
        <v/>
      </c>
    </row>
    <row r="151" spans="1:15" x14ac:dyDescent="0.25">
      <c r="A151" t="s">
        <v>196</v>
      </c>
      <c r="B151">
        <v>4</v>
      </c>
      <c r="C151">
        <v>2</v>
      </c>
      <c r="D151">
        <v>3</v>
      </c>
      <c r="E151">
        <v>6</v>
      </c>
      <c r="F151">
        <v>0</v>
      </c>
      <c r="G151">
        <v>15</v>
      </c>
      <c r="I151" t="str">
        <f t="shared" si="7"/>
        <v/>
      </c>
      <c r="J151" t="str">
        <f t="shared" si="8"/>
        <v/>
      </c>
      <c r="K151" t="str">
        <f t="shared" si="9"/>
        <v/>
      </c>
      <c r="L151" t="str">
        <f t="shared" si="10"/>
        <v/>
      </c>
      <c r="M151" t="str">
        <f t="shared" si="11"/>
        <v/>
      </c>
      <c r="O151" t="str">
        <f t="shared" si="12"/>
        <v/>
      </c>
    </row>
    <row r="152" spans="1:15" x14ac:dyDescent="0.25">
      <c r="A152" t="s">
        <v>302</v>
      </c>
      <c r="B152">
        <v>4</v>
      </c>
      <c r="C152">
        <v>2</v>
      </c>
      <c r="D152">
        <v>3</v>
      </c>
      <c r="E152">
        <v>7</v>
      </c>
      <c r="F152">
        <v>1</v>
      </c>
      <c r="G152">
        <v>17</v>
      </c>
      <c r="I152" t="str">
        <f t="shared" si="7"/>
        <v/>
      </c>
      <c r="J152" t="str">
        <f t="shared" si="8"/>
        <v/>
      </c>
      <c r="K152" t="str">
        <f t="shared" si="9"/>
        <v/>
      </c>
      <c r="L152" t="str">
        <f t="shared" si="10"/>
        <v/>
      </c>
      <c r="M152" t="str">
        <f t="shared" si="11"/>
        <v/>
      </c>
      <c r="O152" t="str">
        <f t="shared" si="12"/>
        <v>COMMON</v>
      </c>
    </row>
    <row r="153" spans="1:15" x14ac:dyDescent="0.25">
      <c r="A153" t="s">
        <v>253</v>
      </c>
      <c r="B153">
        <v>1</v>
      </c>
      <c r="C153">
        <v>0</v>
      </c>
      <c r="D153">
        <v>0</v>
      </c>
      <c r="E153">
        <v>0</v>
      </c>
      <c r="F153">
        <v>0</v>
      </c>
      <c r="G153">
        <v>1</v>
      </c>
      <c r="I153" t="str">
        <f t="shared" si="7"/>
        <v>UNIQUE</v>
      </c>
      <c r="J153" t="str">
        <f t="shared" si="8"/>
        <v/>
      </c>
      <c r="K153" t="str">
        <f t="shared" si="9"/>
        <v/>
      </c>
      <c r="L153" t="str">
        <f t="shared" si="10"/>
        <v/>
      </c>
      <c r="M153" t="str">
        <f t="shared" si="11"/>
        <v/>
      </c>
      <c r="O153" t="str">
        <f t="shared" si="12"/>
        <v/>
      </c>
    </row>
    <row r="154" spans="1:15" x14ac:dyDescent="0.25">
      <c r="A154" t="s">
        <v>354</v>
      </c>
      <c r="B154">
        <v>0</v>
      </c>
      <c r="C154">
        <v>1</v>
      </c>
      <c r="D154">
        <v>1</v>
      </c>
      <c r="E154">
        <v>0</v>
      </c>
      <c r="F154">
        <v>0</v>
      </c>
      <c r="G154">
        <v>2</v>
      </c>
      <c r="I154" t="str">
        <f t="shared" si="7"/>
        <v/>
      </c>
      <c r="J154" t="str">
        <f t="shared" si="8"/>
        <v/>
      </c>
      <c r="K154" t="str">
        <f t="shared" si="9"/>
        <v/>
      </c>
      <c r="L154" t="str">
        <f t="shared" si="10"/>
        <v/>
      </c>
      <c r="M154" t="str">
        <f t="shared" si="11"/>
        <v/>
      </c>
      <c r="O154" t="str">
        <f t="shared" si="12"/>
        <v/>
      </c>
    </row>
    <row r="155" spans="1:15" x14ac:dyDescent="0.25">
      <c r="A155" t="s">
        <v>608</v>
      </c>
      <c r="B155">
        <v>0</v>
      </c>
      <c r="C155">
        <v>0</v>
      </c>
      <c r="D155">
        <v>0</v>
      </c>
      <c r="E155">
        <v>1</v>
      </c>
      <c r="F155">
        <v>0</v>
      </c>
      <c r="G155">
        <v>1</v>
      </c>
      <c r="I155" t="str">
        <f t="shared" si="7"/>
        <v/>
      </c>
      <c r="J155" t="str">
        <f t="shared" si="8"/>
        <v/>
      </c>
      <c r="K155" t="str">
        <f t="shared" si="9"/>
        <v/>
      </c>
      <c r="L155" t="str">
        <f t="shared" si="10"/>
        <v>UNIQUE</v>
      </c>
      <c r="M155" t="str">
        <f t="shared" si="11"/>
        <v/>
      </c>
      <c r="O155" t="str">
        <f t="shared" si="12"/>
        <v/>
      </c>
    </row>
    <row r="156" spans="1:15" x14ac:dyDescent="0.25">
      <c r="A156" t="s">
        <v>258</v>
      </c>
      <c r="B156">
        <v>0</v>
      </c>
      <c r="C156">
        <v>0</v>
      </c>
      <c r="D156">
        <v>1</v>
      </c>
      <c r="E156">
        <v>1</v>
      </c>
      <c r="F156">
        <v>0</v>
      </c>
      <c r="G156">
        <v>2</v>
      </c>
      <c r="I156" t="str">
        <f t="shared" si="7"/>
        <v/>
      </c>
      <c r="J156" t="str">
        <f t="shared" si="8"/>
        <v/>
      </c>
      <c r="K156" t="str">
        <f t="shared" si="9"/>
        <v/>
      </c>
      <c r="L156" t="str">
        <f t="shared" si="10"/>
        <v/>
      </c>
      <c r="M156" t="str">
        <f t="shared" si="11"/>
        <v/>
      </c>
      <c r="O156" t="str">
        <f t="shared" si="12"/>
        <v/>
      </c>
    </row>
    <row r="157" spans="1:15" x14ac:dyDescent="0.25">
      <c r="A157" t="s">
        <v>616</v>
      </c>
      <c r="B157">
        <v>0</v>
      </c>
      <c r="C157">
        <v>1</v>
      </c>
      <c r="D157">
        <v>0</v>
      </c>
      <c r="E157">
        <v>0</v>
      </c>
      <c r="F157">
        <v>0</v>
      </c>
      <c r="G157">
        <v>1</v>
      </c>
      <c r="I157" t="str">
        <f t="shared" si="7"/>
        <v/>
      </c>
      <c r="J157" t="str">
        <f t="shared" si="8"/>
        <v>UNIQUE</v>
      </c>
      <c r="K157" t="str">
        <f t="shared" si="9"/>
        <v/>
      </c>
      <c r="L157" t="str">
        <f t="shared" si="10"/>
        <v/>
      </c>
      <c r="M157" t="str">
        <f t="shared" si="11"/>
        <v/>
      </c>
      <c r="O157" t="str">
        <f t="shared" si="12"/>
        <v/>
      </c>
    </row>
    <row r="158" spans="1:15" s="138" customFormat="1" x14ac:dyDescent="0.25">
      <c r="A158" s="138" t="s">
        <v>327</v>
      </c>
      <c r="B158" s="138">
        <v>0</v>
      </c>
      <c r="C158" s="138">
        <v>0</v>
      </c>
      <c r="D158" s="138">
        <v>0</v>
      </c>
      <c r="E158" s="138">
        <v>0</v>
      </c>
      <c r="F158" s="138">
        <v>0</v>
      </c>
      <c r="G158" s="138">
        <v>0</v>
      </c>
      <c r="I158" t="str">
        <f t="shared" si="7"/>
        <v/>
      </c>
      <c r="J158" t="str">
        <f t="shared" si="8"/>
        <v/>
      </c>
      <c r="K158" t="str">
        <f t="shared" si="9"/>
        <v/>
      </c>
      <c r="L158" t="str">
        <f t="shared" si="10"/>
        <v/>
      </c>
      <c r="M158" t="str">
        <f t="shared" si="11"/>
        <v/>
      </c>
      <c r="O158" t="str">
        <f t="shared" si="12"/>
        <v/>
      </c>
    </row>
    <row r="159" spans="1:15" x14ac:dyDescent="0.25">
      <c r="A159" t="s">
        <v>536</v>
      </c>
      <c r="B159">
        <v>1</v>
      </c>
      <c r="C159">
        <v>0</v>
      </c>
      <c r="D159">
        <v>1</v>
      </c>
      <c r="E159">
        <v>0</v>
      </c>
      <c r="F159">
        <v>3</v>
      </c>
      <c r="G159">
        <v>5</v>
      </c>
      <c r="I159" t="str">
        <f t="shared" si="7"/>
        <v/>
      </c>
      <c r="J159" t="str">
        <f t="shared" si="8"/>
        <v/>
      </c>
      <c r="K159" t="str">
        <f t="shared" si="9"/>
        <v/>
      </c>
      <c r="L159" t="str">
        <f t="shared" si="10"/>
        <v/>
      </c>
      <c r="M159" t="str">
        <f t="shared" si="11"/>
        <v/>
      </c>
      <c r="O159" t="str">
        <f t="shared" si="12"/>
        <v/>
      </c>
    </row>
    <row r="160" spans="1:15" x14ac:dyDescent="0.25">
      <c r="A160" t="s">
        <v>156</v>
      </c>
      <c r="B160">
        <v>6</v>
      </c>
      <c r="C160">
        <v>3</v>
      </c>
      <c r="D160">
        <v>2</v>
      </c>
      <c r="E160">
        <v>3</v>
      </c>
      <c r="F160">
        <v>2</v>
      </c>
      <c r="G160">
        <v>16</v>
      </c>
      <c r="I160" t="str">
        <f t="shared" si="7"/>
        <v/>
      </c>
      <c r="J160" t="str">
        <f t="shared" si="8"/>
        <v/>
      </c>
      <c r="K160" t="str">
        <f t="shared" si="9"/>
        <v/>
      </c>
      <c r="L160" t="str">
        <f t="shared" si="10"/>
        <v/>
      </c>
      <c r="M160" t="str">
        <f t="shared" si="11"/>
        <v/>
      </c>
      <c r="O160" t="str">
        <f>IF(AND(B160&gt;0,C160&gt;0,D160&gt;0,E160&gt;0,F160&gt;0),"COMMON","")</f>
        <v>COMMON</v>
      </c>
    </row>
    <row r="161" spans="1:15" x14ac:dyDescent="0.25">
      <c r="A161" t="s">
        <v>568</v>
      </c>
      <c r="B161">
        <v>0</v>
      </c>
      <c r="C161">
        <v>0</v>
      </c>
      <c r="D161">
        <v>0</v>
      </c>
      <c r="E161">
        <v>1</v>
      </c>
      <c r="F161">
        <v>0</v>
      </c>
      <c r="G161">
        <v>1</v>
      </c>
      <c r="I161" t="str">
        <f t="shared" si="7"/>
        <v/>
      </c>
      <c r="J161" t="str">
        <f t="shared" si="8"/>
        <v/>
      </c>
      <c r="K161" t="str">
        <f t="shared" si="9"/>
        <v/>
      </c>
      <c r="L161" t="str">
        <f t="shared" si="10"/>
        <v>UNIQUE</v>
      </c>
      <c r="M161" t="str">
        <f t="shared" si="11"/>
        <v/>
      </c>
      <c r="O161" t="str">
        <f t="shared" si="12"/>
        <v/>
      </c>
    </row>
    <row r="162" spans="1:15" x14ac:dyDescent="0.25">
      <c r="A162" t="s">
        <v>458</v>
      </c>
      <c r="B162">
        <v>3</v>
      </c>
      <c r="C162">
        <v>1</v>
      </c>
      <c r="D162">
        <v>1</v>
      </c>
      <c r="E162">
        <v>1</v>
      </c>
      <c r="F162">
        <v>0</v>
      </c>
      <c r="G162">
        <v>6</v>
      </c>
      <c r="I162" t="str">
        <f t="shared" si="7"/>
        <v/>
      </c>
      <c r="J162" t="str">
        <f t="shared" si="8"/>
        <v/>
      </c>
      <c r="K162" t="str">
        <f t="shared" si="9"/>
        <v/>
      </c>
      <c r="L162" t="str">
        <f t="shared" si="10"/>
        <v/>
      </c>
      <c r="M162" t="str">
        <f t="shared" si="11"/>
        <v/>
      </c>
      <c r="O162" t="str">
        <f t="shared" si="12"/>
        <v/>
      </c>
    </row>
    <row r="163" spans="1:15" x14ac:dyDescent="0.25">
      <c r="A163" t="s">
        <v>622</v>
      </c>
      <c r="B163">
        <v>1</v>
      </c>
      <c r="C163">
        <v>0</v>
      </c>
      <c r="D163">
        <v>0</v>
      </c>
      <c r="E163">
        <v>0</v>
      </c>
      <c r="F163">
        <v>0</v>
      </c>
      <c r="G163">
        <v>1</v>
      </c>
      <c r="I163" t="str">
        <f t="shared" si="7"/>
        <v>UNIQUE</v>
      </c>
      <c r="J163" t="str">
        <f t="shared" si="8"/>
        <v/>
      </c>
      <c r="K163" t="str">
        <f t="shared" si="9"/>
        <v/>
      </c>
      <c r="L163" t="str">
        <f t="shared" si="10"/>
        <v/>
      </c>
      <c r="M163" t="str">
        <f t="shared" si="11"/>
        <v/>
      </c>
      <c r="O163" t="str">
        <f t="shared" si="12"/>
        <v/>
      </c>
    </row>
    <row r="164" spans="1:15" x14ac:dyDescent="0.25">
      <c r="A164" t="s">
        <v>242</v>
      </c>
      <c r="B164">
        <v>1</v>
      </c>
      <c r="C164">
        <v>0</v>
      </c>
      <c r="D164">
        <v>0</v>
      </c>
      <c r="E164">
        <v>0</v>
      </c>
      <c r="F164">
        <v>0</v>
      </c>
      <c r="G164">
        <v>1</v>
      </c>
      <c r="I164" t="str">
        <f t="shared" si="7"/>
        <v>UNIQUE</v>
      </c>
      <c r="J164" t="str">
        <f t="shared" si="8"/>
        <v/>
      </c>
      <c r="K164" t="str">
        <f t="shared" si="9"/>
        <v/>
      </c>
      <c r="L164" t="str">
        <f t="shared" si="10"/>
        <v/>
      </c>
      <c r="M164" t="str">
        <f t="shared" si="11"/>
        <v/>
      </c>
      <c r="O164" t="str">
        <f t="shared" si="12"/>
        <v/>
      </c>
    </row>
    <row r="165" spans="1:15" x14ac:dyDescent="0.25">
      <c r="A165" t="s">
        <v>252</v>
      </c>
      <c r="B165">
        <v>0</v>
      </c>
      <c r="C165">
        <v>0</v>
      </c>
      <c r="D165">
        <v>1</v>
      </c>
      <c r="E165">
        <v>0</v>
      </c>
      <c r="F165">
        <v>0</v>
      </c>
      <c r="G165">
        <v>1</v>
      </c>
      <c r="I165" t="str">
        <f t="shared" si="7"/>
        <v/>
      </c>
      <c r="J165" t="str">
        <f t="shared" si="8"/>
        <v/>
      </c>
      <c r="K165" t="str">
        <f t="shared" si="9"/>
        <v>UNIQUE</v>
      </c>
      <c r="L165" t="str">
        <f t="shared" si="10"/>
        <v/>
      </c>
      <c r="M165" t="str">
        <f t="shared" si="11"/>
        <v/>
      </c>
      <c r="O165" t="str">
        <f t="shared" si="12"/>
        <v/>
      </c>
    </row>
    <row r="166" spans="1:15" x14ac:dyDescent="0.25">
      <c r="A166" t="s">
        <v>215</v>
      </c>
      <c r="B166">
        <v>0</v>
      </c>
      <c r="C166">
        <v>0</v>
      </c>
      <c r="D166">
        <v>0</v>
      </c>
      <c r="E166">
        <v>0</v>
      </c>
      <c r="F166">
        <v>1</v>
      </c>
      <c r="G166">
        <v>1</v>
      </c>
      <c r="I166" t="str">
        <f t="shared" si="7"/>
        <v/>
      </c>
      <c r="J166" t="str">
        <f t="shared" si="8"/>
        <v/>
      </c>
      <c r="K166" t="str">
        <f t="shared" si="9"/>
        <v/>
      </c>
      <c r="L166" t="str">
        <f t="shared" si="10"/>
        <v/>
      </c>
      <c r="M166" t="str">
        <f t="shared" si="11"/>
        <v>UNIQUE</v>
      </c>
      <c r="O166" t="str">
        <f t="shared" si="12"/>
        <v/>
      </c>
    </row>
    <row r="167" spans="1:15" x14ac:dyDescent="0.25">
      <c r="A167" t="s">
        <v>429</v>
      </c>
      <c r="B167">
        <v>1</v>
      </c>
      <c r="C167">
        <v>0</v>
      </c>
      <c r="D167">
        <v>0</v>
      </c>
      <c r="E167">
        <v>0</v>
      </c>
      <c r="F167">
        <v>0</v>
      </c>
      <c r="G167">
        <v>1</v>
      </c>
      <c r="I167" t="str">
        <f t="shared" si="7"/>
        <v>UNIQUE</v>
      </c>
      <c r="J167" t="str">
        <f t="shared" si="8"/>
        <v/>
      </c>
      <c r="K167" t="str">
        <f t="shared" si="9"/>
        <v/>
      </c>
      <c r="L167" t="str">
        <f t="shared" si="10"/>
        <v/>
      </c>
      <c r="M167" t="str">
        <f t="shared" si="11"/>
        <v/>
      </c>
      <c r="O167" t="str">
        <f t="shared" si="12"/>
        <v/>
      </c>
    </row>
    <row r="168" spans="1:15" x14ac:dyDescent="0.25">
      <c r="A168" t="s">
        <v>178</v>
      </c>
      <c r="B168">
        <v>2</v>
      </c>
      <c r="C168">
        <v>2</v>
      </c>
      <c r="D168">
        <v>2</v>
      </c>
      <c r="E168">
        <v>3</v>
      </c>
      <c r="F168">
        <v>1</v>
      </c>
      <c r="G168">
        <v>10</v>
      </c>
      <c r="I168" t="str">
        <f t="shared" si="7"/>
        <v/>
      </c>
      <c r="J168" t="str">
        <f t="shared" si="8"/>
        <v/>
      </c>
      <c r="K168" t="str">
        <f t="shared" si="9"/>
        <v/>
      </c>
      <c r="L168" t="str">
        <f t="shared" si="10"/>
        <v/>
      </c>
      <c r="M168" t="str">
        <f t="shared" si="11"/>
        <v/>
      </c>
      <c r="O168" t="str">
        <f t="shared" si="12"/>
        <v>COMMON</v>
      </c>
    </row>
    <row r="169" spans="1:15" x14ac:dyDescent="0.25">
      <c r="A169" t="s">
        <v>313</v>
      </c>
      <c r="B169">
        <v>3</v>
      </c>
      <c r="C169">
        <v>1</v>
      </c>
      <c r="D169">
        <v>0</v>
      </c>
      <c r="E169">
        <v>3</v>
      </c>
      <c r="F169">
        <v>0</v>
      </c>
      <c r="G169">
        <v>7</v>
      </c>
      <c r="I169" t="str">
        <f t="shared" si="7"/>
        <v/>
      </c>
      <c r="J169" t="str">
        <f t="shared" si="8"/>
        <v/>
      </c>
      <c r="K169" t="str">
        <f t="shared" si="9"/>
        <v/>
      </c>
      <c r="L169" t="str">
        <f t="shared" si="10"/>
        <v/>
      </c>
      <c r="M169" t="str">
        <f t="shared" si="11"/>
        <v/>
      </c>
      <c r="O169" t="str">
        <f t="shared" si="12"/>
        <v/>
      </c>
    </row>
    <row r="170" spans="1:15" x14ac:dyDescent="0.25">
      <c r="A170" t="s">
        <v>552</v>
      </c>
      <c r="B170">
        <v>1</v>
      </c>
      <c r="C170">
        <v>0</v>
      </c>
      <c r="D170">
        <v>0</v>
      </c>
      <c r="E170">
        <v>0</v>
      </c>
      <c r="F170">
        <v>0</v>
      </c>
      <c r="G170">
        <v>1</v>
      </c>
      <c r="I170" t="str">
        <f t="shared" si="7"/>
        <v>UNIQUE</v>
      </c>
      <c r="J170" t="str">
        <f t="shared" si="8"/>
        <v/>
      </c>
      <c r="K170" t="str">
        <f t="shared" si="9"/>
        <v/>
      </c>
      <c r="L170" t="str">
        <f t="shared" si="10"/>
        <v/>
      </c>
      <c r="M170" t="str">
        <f t="shared" si="11"/>
        <v/>
      </c>
      <c r="O170" t="str">
        <f t="shared" si="12"/>
        <v/>
      </c>
    </row>
    <row r="171" spans="1:15" x14ac:dyDescent="0.25">
      <c r="A171" t="s">
        <v>403</v>
      </c>
      <c r="B171">
        <v>0</v>
      </c>
      <c r="C171">
        <v>0</v>
      </c>
      <c r="D171">
        <v>0</v>
      </c>
      <c r="E171">
        <v>0</v>
      </c>
      <c r="F171">
        <v>1</v>
      </c>
      <c r="G171">
        <v>1</v>
      </c>
      <c r="I171" t="str">
        <f t="shared" si="7"/>
        <v/>
      </c>
      <c r="J171" t="str">
        <f t="shared" si="8"/>
        <v/>
      </c>
      <c r="K171" t="str">
        <f t="shared" si="9"/>
        <v/>
      </c>
      <c r="L171" t="str">
        <f t="shared" si="10"/>
        <v/>
      </c>
      <c r="M171" t="str">
        <f t="shared" si="11"/>
        <v>UNIQUE</v>
      </c>
      <c r="O171" t="str">
        <f t="shared" si="12"/>
        <v/>
      </c>
    </row>
    <row r="172" spans="1:15" x14ac:dyDescent="0.25">
      <c r="A172" t="s">
        <v>460</v>
      </c>
      <c r="B172">
        <v>1</v>
      </c>
      <c r="C172">
        <v>0</v>
      </c>
      <c r="D172">
        <v>0</v>
      </c>
      <c r="E172">
        <v>0</v>
      </c>
      <c r="F172">
        <v>0</v>
      </c>
      <c r="G172">
        <v>1</v>
      </c>
      <c r="I172" t="str">
        <f t="shared" si="7"/>
        <v>UNIQUE</v>
      </c>
      <c r="J172" t="str">
        <f t="shared" si="8"/>
        <v/>
      </c>
      <c r="K172" t="str">
        <f t="shared" si="9"/>
        <v/>
      </c>
      <c r="L172" t="str">
        <f t="shared" si="10"/>
        <v/>
      </c>
      <c r="M172" t="str">
        <f t="shared" si="11"/>
        <v/>
      </c>
      <c r="O172" t="str">
        <f t="shared" si="12"/>
        <v/>
      </c>
    </row>
    <row r="173" spans="1:15" x14ac:dyDescent="0.25">
      <c r="A173" t="s">
        <v>165</v>
      </c>
      <c r="B173">
        <v>1</v>
      </c>
      <c r="C173">
        <v>0</v>
      </c>
      <c r="D173">
        <v>0</v>
      </c>
      <c r="E173">
        <v>1</v>
      </c>
      <c r="F173">
        <v>0</v>
      </c>
      <c r="G173">
        <v>2</v>
      </c>
      <c r="I173" t="str">
        <f t="shared" si="7"/>
        <v/>
      </c>
      <c r="J173" t="str">
        <f t="shared" si="8"/>
        <v/>
      </c>
      <c r="K173" t="str">
        <f t="shared" si="9"/>
        <v/>
      </c>
      <c r="L173" t="str">
        <f t="shared" si="10"/>
        <v/>
      </c>
      <c r="M173" t="str">
        <f t="shared" si="11"/>
        <v/>
      </c>
      <c r="O173" t="str">
        <f t="shared" si="12"/>
        <v/>
      </c>
    </row>
    <row r="174" spans="1:15" x14ac:dyDescent="0.25">
      <c r="A174" t="s">
        <v>304</v>
      </c>
      <c r="B174">
        <v>0</v>
      </c>
      <c r="C174">
        <v>1</v>
      </c>
      <c r="D174">
        <v>1</v>
      </c>
      <c r="E174">
        <v>1</v>
      </c>
      <c r="F174">
        <v>2</v>
      </c>
      <c r="G174">
        <v>5</v>
      </c>
      <c r="I174" t="str">
        <f t="shared" si="7"/>
        <v/>
      </c>
      <c r="J174" t="str">
        <f t="shared" si="8"/>
        <v/>
      </c>
      <c r="K174" t="str">
        <f t="shared" si="9"/>
        <v/>
      </c>
      <c r="L174" t="str">
        <f t="shared" si="10"/>
        <v/>
      </c>
      <c r="M174" t="str">
        <f t="shared" si="11"/>
        <v/>
      </c>
      <c r="O174" t="str">
        <f t="shared" si="12"/>
        <v/>
      </c>
    </row>
    <row r="175" spans="1:15" x14ac:dyDescent="0.25">
      <c r="A175" t="s">
        <v>172</v>
      </c>
      <c r="B175">
        <v>2</v>
      </c>
      <c r="C175">
        <v>0</v>
      </c>
      <c r="D175">
        <v>1</v>
      </c>
      <c r="E175">
        <v>0</v>
      </c>
      <c r="F175">
        <v>1</v>
      </c>
      <c r="G175">
        <v>4</v>
      </c>
      <c r="I175" t="str">
        <f t="shared" si="7"/>
        <v/>
      </c>
      <c r="J175" t="str">
        <f t="shared" si="8"/>
        <v/>
      </c>
      <c r="K175" t="str">
        <f t="shared" si="9"/>
        <v/>
      </c>
      <c r="L175" t="str">
        <f t="shared" si="10"/>
        <v/>
      </c>
      <c r="M175" t="str">
        <f t="shared" si="11"/>
        <v/>
      </c>
      <c r="O175" t="str">
        <f t="shared" si="12"/>
        <v/>
      </c>
    </row>
    <row r="176" spans="1:15" x14ac:dyDescent="0.25">
      <c r="A176" t="s">
        <v>177</v>
      </c>
      <c r="B176">
        <v>2</v>
      </c>
      <c r="C176">
        <v>1</v>
      </c>
      <c r="D176">
        <v>0</v>
      </c>
      <c r="E176">
        <v>2</v>
      </c>
      <c r="F176">
        <v>1</v>
      </c>
      <c r="G176">
        <v>6</v>
      </c>
      <c r="I176" t="str">
        <f t="shared" si="7"/>
        <v/>
      </c>
      <c r="J176" t="str">
        <f t="shared" si="8"/>
        <v/>
      </c>
      <c r="K176" t="str">
        <f t="shared" si="9"/>
        <v/>
      </c>
      <c r="L176" t="str">
        <f t="shared" si="10"/>
        <v/>
      </c>
      <c r="M176" t="str">
        <f t="shared" si="11"/>
        <v/>
      </c>
      <c r="O176" t="str">
        <f t="shared" si="12"/>
        <v/>
      </c>
    </row>
  </sheetData>
  <mergeCells count="22">
    <mergeCell ref="C73:G86"/>
    <mergeCell ref="C89:G103"/>
    <mergeCell ref="C106:G122"/>
    <mergeCell ref="C125:G135"/>
    <mergeCell ref="O2:O3"/>
    <mergeCell ref="G2:G3"/>
    <mergeCell ref="P2:P3"/>
    <mergeCell ref="Q2:Q3"/>
    <mergeCell ref="R2:R3"/>
    <mergeCell ref="S2:S3"/>
    <mergeCell ref="B1:G1"/>
    <mergeCell ref="I1:M1"/>
    <mergeCell ref="I2:I3"/>
    <mergeCell ref="J2:J3"/>
    <mergeCell ref="K2:K3"/>
    <mergeCell ref="L2:L3"/>
    <mergeCell ref="M2:M3"/>
    <mergeCell ref="B2:B3"/>
    <mergeCell ref="C2:C3"/>
    <mergeCell ref="D2:D3"/>
    <mergeCell ref="E2:E3"/>
    <mergeCell ref="F2:F3"/>
  </mergeCells>
  <conditionalFormatting sqref="B139">
    <cfRule type="expression" dxfId="0" priority="1">
      <formula>$I$139="UNIQUE"</formula>
    </cfRule>
  </conditionalFormatting>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4:Q38"/>
  <sheetViews>
    <sheetView zoomScale="55" zoomScaleNormal="55" workbookViewId="0">
      <selection activeCell="J6" sqref="J6"/>
    </sheetView>
  </sheetViews>
  <sheetFormatPr defaultRowHeight="15" x14ac:dyDescent="0.25"/>
  <cols>
    <col min="2" max="2" width="30.42578125" bestFit="1" customWidth="1"/>
    <col min="3" max="3" width="6.28515625" bestFit="1" customWidth="1"/>
    <col min="4" max="4" width="22.85546875" bestFit="1" customWidth="1"/>
    <col min="5" max="5" width="6.28515625" bestFit="1" customWidth="1"/>
    <col min="6" max="6" width="28.7109375" bestFit="1" customWidth="1"/>
    <col min="7" max="7" width="6.28515625" bestFit="1" customWidth="1"/>
    <col min="8" max="8" width="27" bestFit="1" customWidth="1"/>
    <col min="9" max="9" width="6.28515625" bestFit="1" customWidth="1"/>
    <col min="10" max="10" width="28.7109375" bestFit="1" customWidth="1"/>
    <col min="11" max="11" width="6.28515625" bestFit="1" customWidth="1"/>
    <col min="13" max="13" width="35.7109375" bestFit="1" customWidth="1"/>
    <col min="14" max="14" width="23.28515625" customWidth="1"/>
    <col min="15" max="15" width="35.7109375" bestFit="1" customWidth="1"/>
    <col min="16" max="16" width="32.140625" bestFit="1" customWidth="1"/>
    <col min="17" max="17" width="36.28515625" bestFit="1" customWidth="1"/>
    <col min="18" max="19" width="10.140625" bestFit="1" customWidth="1"/>
  </cols>
  <sheetData>
    <row r="4" spans="2:17" s="128" customFormat="1" x14ac:dyDescent="0.25">
      <c r="B4" s="179" t="s">
        <v>154</v>
      </c>
      <c r="C4" s="179"/>
      <c r="D4" s="179" t="s">
        <v>193</v>
      </c>
      <c r="E4" s="179"/>
      <c r="F4" s="179" t="s">
        <v>251</v>
      </c>
      <c r="G4" s="179"/>
      <c r="H4" s="179" t="s">
        <v>273</v>
      </c>
      <c r="I4" s="179"/>
      <c r="J4" s="179" t="s">
        <v>330</v>
      </c>
      <c r="K4" s="179"/>
      <c r="M4" s="179" t="s">
        <v>817</v>
      </c>
      <c r="N4" s="179"/>
      <c r="O4" s="179"/>
      <c r="P4" s="179"/>
      <c r="Q4" s="179"/>
    </row>
    <row r="5" spans="2:17" s="128" customFormat="1" x14ac:dyDescent="0.25">
      <c r="B5" s="128" t="s">
        <v>809</v>
      </c>
      <c r="C5" s="128" t="s">
        <v>815</v>
      </c>
      <c r="D5" s="128" t="s">
        <v>809</v>
      </c>
      <c r="E5" s="128" t="s">
        <v>815</v>
      </c>
      <c r="F5" s="128" t="s">
        <v>809</v>
      </c>
      <c r="G5" s="128" t="s">
        <v>815</v>
      </c>
      <c r="H5" s="128" t="s">
        <v>809</v>
      </c>
      <c r="I5" s="128" t="s">
        <v>815</v>
      </c>
      <c r="J5" s="128" t="s">
        <v>816</v>
      </c>
      <c r="K5" s="128" t="s">
        <v>815</v>
      </c>
      <c r="L5" s="129"/>
      <c r="M5" s="129" t="s">
        <v>154</v>
      </c>
      <c r="N5" s="129" t="s">
        <v>193</v>
      </c>
      <c r="O5" s="129" t="s">
        <v>251</v>
      </c>
      <c r="P5" s="129" t="s">
        <v>273</v>
      </c>
      <c r="Q5" s="129" t="s">
        <v>330</v>
      </c>
    </row>
    <row r="6" spans="2:17" x14ac:dyDescent="0.25">
      <c r="B6" t="s">
        <v>156</v>
      </c>
      <c r="C6">
        <v>6</v>
      </c>
      <c r="D6" t="s">
        <v>274</v>
      </c>
      <c r="E6">
        <v>3</v>
      </c>
      <c r="F6" t="s">
        <v>302</v>
      </c>
      <c r="G6">
        <v>4</v>
      </c>
      <c r="H6" t="s">
        <v>302</v>
      </c>
      <c r="I6">
        <v>8</v>
      </c>
      <c r="J6" t="s">
        <v>536</v>
      </c>
      <c r="K6">
        <v>3</v>
      </c>
      <c r="L6" s="178" t="s">
        <v>818</v>
      </c>
      <c r="M6" s="117" t="str">
        <f>CONCATENATE(B6,"(",C6,")")</f>
        <v>Lack of Access to Water(6)</v>
      </c>
      <c r="N6" s="117" t="str">
        <f t="shared" ref="N6:N20" si="0">CONCATENATE(D6,"(",E6,")")</f>
        <v>Earthquakes(3)</v>
      </c>
      <c r="O6" s="117" t="str">
        <f t="shared" ref="O6:O21" si="1">CONCATENATE(F6,"(",G6,")")</f>
        <v>Floods(4)</v>
      </c>
      <c r="P6" s="117" t="str">
        <f t="shared" ref="P6:P23" si="2">CONCATENATE(H6,"(",I6,")")</f>
        <v>Floods(8)</v>
      </c>
      <c r="Q6" s="117" t="str">
        <f t="shared" ref="Q6:Q17" si="3">CONCATENATE(J6,"(",K6,")")</f>
        <v>Lack of Access to Basic Services(3)</v>
      </c>
    </row>
    <row r="7" spans="2:17" x14ac:dyDescent="0.25">
      <c r="B7" t="s">
        <v>302</v>
      </c>
      <c r="C7">
        <v>5</v>
      </c>
      <c r="D7" t="s">
        <v>302</v>
      </c>
      <c r="E7">
        <v>3</v>
      </c>
      <c r="F7" t="s">
        <v>274</v>
      </c>
      <c r="G7">
        <v>3</v>
      </c>
      <c r="H7" t="s">
        <v>196</v>
      </c>
      <c r="I7">
        <v>6</v>
      </c>
      <c r="J7" t="s">
        <v>302</v>
      </c>
      <c r="K7">
        <v>2</v>
      </c>
      <c r="L7" s="178"/>
      <c r="M7" s="117" t="str">
        <f t="shared" ref="M7:M29" si="4">CONCATENATE(B7,"(",C7,")")</f>
        <v>Floods(5)</v>
      </c>
      <c r="N7" s="117" t="str">
        <f t="shared" si="0"/>
        <v>Floods(3)</v>
      </c>
      <c r="O7" s="117" t="str">
        <f t="shared" si="1"/>
        <v>Earthquakes(3)</v>
      </c>
      <c r="P7" s="117" t="str">
        <f t="shared" si="2"/>
        <v>Fire(6)</v>
      </c>
      <c r="Q7" s="117" t="str">
        <f t="shared" si="3"/>
        <v>Floods(2)</v>
      </c>
    </row>
    <row r="8" spans="2:17" x14ac:dyDescent="0.25">
      <c r="B8" t="s">
        <v>196</v>
      </c>
      <c r="C8">
        <v>4</v>
      </c>
      <c r="D8" t="s">
        <v>156</v>
      </c>
      <c r="E8">
        <v>3</v>
      </c>
      <c r="F8" t="s">
        <v>196</v>
      </c>
      <c r="G8">
        <v>3</v>
      </c>
      <c r="H8" t="s">
        <v>274</v>
      </c>
      <c r="I8">
        <v>5</v>
      </c>
      <c r="J8" t="s">
        <v>156</v>
      </c>
      <c r="K8">
        <v>2</v>
      </c>
      <c r="L8" s="178"/>
      <c r="M8" s="117" t="str">
        <f t="shared" si="4"/>
        <v>Fire(4)</v>
      </c>
      <c r="N8" s="117" t="str">
        <f t="shared" si="0"/>
        <v>Lack of Access to Water(3)</v>
      </c>
      <c r="O8" s="117" t="str">
        <f t="shared" si="1"/>
        <v>Fire(3)</v>
      </c>
      <c r="P8" s="117" t="str">
        <f t="shared" si="2"/>
        <v>Earthquakes(5)</v>
      </c>
      <c r="Q8" s="117" t="str">
        <f t="shared" si="3"/>
        <v>Lack of Access to Water(2)</v>
      </c>
    </row>
    <row r="9" spans="2:17" x14ac:dyDescent="0.25">
      <c r="B9" t="s">
        <v>263</v>
      </c>
      <c r="C9">
        <v>3</v>
      </c>
      <c r="D9" t="s">
        <v>179</v>
      </c>
      <c r="E9">
        <v>2</v>
      </c>
      <c r="F9" t="s">
        <v>263</v>
      </c>
      <c r="G9">
        <v>2</v>
      </c>
      <c r="H9" t="s">
        <v>179</v>
      </c>
      <c r="I9">
        <v>3</v>
      </c>
      <c r="J9" t="s">
        <v>304</v>
      </c>
      <c r="K9">
        <v>2</v>
      </c>
      <c r="L9" s="178"/>
      <c r="M9" s="117" t="str">
        <f t="shared" si="4"/>
        <v>Disease/Epidemics(3)</v>
      </c>
      <c r="N9" s="117" t="str">
        <f t="shared" si="0"/>
        <v>Alcoholism(2)</v>
      </c>
      <c r="O9" s="117" t="str">
        <f t="shared" si="1"/>
        <v>Disease/Epidemics(2)</v>
      </c>
      <c r="P9" s="117" t="str">
        <f t="shared" si="2"/>
        <v>Alcoholism(3)</v>
      </c>
      <c r="Q9" s="117" t="str">
        <f t="shared" si="3"/>
        <v>Unemployment(2)</v>
      </c>
    </row>
    <row r="10" spans="2:17" x14ac:dyDescent="0.25">
      <c r="B10" t="s">
        <v>458</v>
      </c>
      <c r="C10">
        <v>3</v>
      </c>
      <c r="D10" t="s">
        <v>202</v>
      </c>
      <c r="E10">
        <v>2</v>
      </c>
      <c r="F10" t="s">
        <v>156</v>
      </c>
      <c r="G10">
        <v>2</v>
      </c>
      <c r="H10" t="s">
        <v>156</v>
      </c>
      <c r="I10">
        <v>3</v>
      </c>
      <c r="J10" s="138" t="s">
        <v>243</v>
      </c>
      <c r="K10">
        <v>0</v>
      </c>
      <c r="L10" s="178"/>
      <c r="M10" s="117" t="str">
        <f t="shared" si="4"/>
        <v>Landslides(3)</v>
      </c>
      <c r="N10" s="117" t="str">
        <f t="shared" si="0"/>
        <v>Drought(2)</v>
      </c>
      <c r="O10" s="117" t="str">
        <f t="shared" si="1"/>
        <v>Lack of Access to Water(2)</v>
      </c>
      <c r="P10" s="117" t="str">
        <f t="shared" si="2"/>
        <v>Lack of Access to Water(3)</v>
      </c>
      <c r="Q10" s="145" t="str">
        <f t="shared" si="3"/>
        <v>Conflict/Insecurity(0)</v>
      </c>
    </row>
    <row r="11" spans="2:17" x14ac:dyDescent="0.25">
      <c r="B11" t="s">
        <v>313</v>
      </c>
      <c r="C11">
        <v>3</v>
      </c>
      <c r="D11" t="s">
        <v>196</v>
      </c>
      <c r="E11">
        <v>2</v>
      </c>
      <c r="F11" t="s">
        <v>252</v>
      </c>
      <c r="G11">
        <v>2</v>
      </c>
      <c r="H11" t="s">
        <v>178</v>
      </c>
      <c r="I11">
        <v>3</v>
      </c>
      <c r="J11" t="s">
        <v>263</v>
      </c>
      <c r="K11">
        <v>1</v>
      </c>
      <c r="L11" s="178"/>
      <c r="M11" s="117" t="str">
        <f t="shared" si="4"/>
        <v>Storms(3)</v>
      </c>
      <c r="N11" s="117" t="str">
        <f t="shared" si="0"/>
        <v>Fire(2)</v>
      </c>
      <c r="O11" s="117" t="str">
        <f t="shared" si="1"/>
        <v>Poverty(2)</v>
      </c>
      <c r="P11" s="117" t="str">
        <f t="shared" si="2"/>
        <v>Road Accidents(3)</v>
      </c>
      <c r="Q11" s="117" t="str">
        <f t="shared" si="3"/>
        <v>Disease/Epidemics(1)</v>
      </c>
    </row>
    <row r="12" spans="2:17" x14ac:dyDescent="0.25">
      <c r="B12" t="s">
        <v>202</v>
      </c>
      <c r="C12">
        <v>2</v>
      </c>
      <c r="D12" t="s">
        <v>178</v>
      </c>
      <c r="E12">
        <v>2</v>
      </c>
      <c r="F12" t="s">
        <v>178</v>
      </c>
      <c r="G12">
        <v>2</v>
      </c>
      <c r="H12" t="s">
        <v>313</v>
      </c>
      <c r="I12">
        <v>3</v>
      </c>
      <c r="J12" t="s">
        <v>274</v>
      </c>
      <c r="K12">
        <v>1</v>
      </c>
      <c r="L12" s="178"/>
      <c r="M12" s="117" t="str">
        <f t="shared" si="4"/>
        <v>Drought(2)</v>
      </c>
      <c r="N12" s="117" t="str">
        <f t="shared" si="0"/>
        <v>Road Accidents(2)</v>
      </c>
      <c r="O12" s="117" t="str">
        <f t="shared" si="1"/>
        <v>Road Accidents(2)</v>
      </c>
      <c r="P12" s="117" t="str">
        <f t="shared" si="2"/>
        <v>Storms(3)</v>
      </c>
      <c r="Q12" s="117" t="str">
        <f t="shared" si="3"/>
        <v>Earthquakes(1)</v>
      </c>
    </row>
    <row r="13" spans="2:17" x14ac:dyDescent="0.25">
      <c r="B13" t="s">
        <v>178</v>
      </c>
      <c r="C13">
        <v>2</v>
      </c>
      <c r="D13" t="s">
        <v>313</v>
      </c>
      <c r="E13">
        <v>2</v>
      </c>
      <c r="F13" t="s">
        <v>202</v>
      </c>
      <c r="G13">
        <v>1</v>
      </c>
      <c r="H13" t="s">
        <v>202</v>
      </c>
      <c r="I13">
        <v>2</v>
      </c>
      <c r="J13" t="s">
        <v>215</v>
      </c>
      <c r="K13">
        <v>1</v>
      </c>
      <c r="L13" s="178"/>
      <c r="M13" s="117" t="str">
        <f t="shared" si="4"/>
        <v>Road Accidents(2)</v>
      </c>
      <c r="N13" s="117" t="str">
        <f t="shared" si="0"/>
        <v>Storms(2)</v>
      </c>
      <c r="O13" s="117" t="str">
        <f t="shared" si="1"/>
        <v>Drought(1)</v>
      </c>
      <c r="P13" s="117" t="str">
        <f t="shared" si="2"/>
        <v>Drought(2)</v>
      </c>
      <c r="Q13" s="117" t="str">
        <f t="shared" si="3"/>
        <v>Reduction In Irrigation(1)</v>
      </c>
    </row>
    <row r="14" spans="2:17" x14ac:dyDescent="0.25">
      <c r="B14" t="s">
        <v>172</v>
      </c>
      <c r="C14">
        <v>2</v>
      </c>
      <c r="D14" t="s">
        <v>287</v>
      </c>
      <c r="E14">
        <v>1</v>
      </c>
      <c r="F14" t="s">
        <v>488</v>
      </c>
      <c r="G14">
        <v>1</v>
      </c>
      <c r="H14" t="s">
        <v>304</v>
      </c>
      <c r="I14">
        <v>2</v>
      </c>
      <c r="J14" t="s">
        <v>178</v>
      </c>
      <c r="K14">
        <v>1</v>
      </c>
      <c r="L14" s="178"/>
      <c r="M14" s="117" t="str">
        <f t="shared" si="4"/>
        <v>Violence(2)</v>
      </c>
      <c r="N14" s="117" t="str">
        <f t="shared" si="0"/>
        <v>Crop Damage(1)</v>
      </c>
      <c r="O14" s="117" t="str">
        <f t="shared" si="1"/>
        <v>Drug Addiction(1)</v>
      </c>
      <c r="P14" s="117" t="str">
        <f t="shared" si="2"/>
        <v>Unemployment(2)</v>
      </c>
      <c r="Q14" s="117" t="str">
        <f t="shared" si="3"/>
        <v>Road Accidents(1)</v>
      </c>
    </row>
    <row r="15" spans="2:17" x14ac:dyDescent="0.25">
      <c r="B15" t="s">
        <v>177</v>
      </c>
      <c r="C15">
        <v>2</v>
      </c>
      <c r="D15" t="s">
        <v>233</v>
      </c>
      <c r="E15">
        <v>1</v>
      </c>
      <c r="F15" t="s">
        <v>354</v>
      </c>
      <c r="G15">
        <v>1</v>
      </c>
      <c r="H15" t="s">
        <v>177</v>
      </c>
      <c r="I15">
        <v>2</v>
      </c>
      <c r="J15" t="s">
        <v>403</v>
      </c>
      <c r="K15">
        <v>1</v>
      </c>
      <c r="L15" s="178"/>
      <c r="M15" s="117" t="str">
        <f t="shared" si="4"/>
        <v>Wildlife Attacks(2)</v>
      </c>
      <c r="N15" s="117" t="str">
        <f t="shared" si="0"/>
        <v>Deforestation(1)</v>
      </c>
      <c r="O15" s="117" t="str">
        <f t="shared" si="1"/>
        <v>Hail(1)</v>
      </c>
      <c r="P15" s="117" t="str">
        <f t="shared" si="2"/>
        <v>Wildlife Attacks(2)</v>
      </c>
      <c r="Q15" s="117" t="str">
        <f t="shared" si="3"/>
        <v>Temperature Rise(1)</v>
      </c>
    </row>
    <row r="16" spans="2:17" x14ac:dyDescent="0.25">
      <c r="B16" t="s">
        <v>179</v>
      </c>
      <c r="C16">
        <v>1</v>
      </c>
      <c r="D16" t="s">
        <v>354</v>
      </c>
      <c r="E16">
        <v>1</v>
      </c>
      <c r="F16" t="s">
        <v>258</v>
      </c>
      <c r="G16">
        <v>1</v>
      </c>
      <c r="H16" t="s">
        <v>577</v>
      </c>
      <c r="I16">
        <v>1</v>
      </c>
      <c r="J16" t="s">
        <v>172</v>
      </c>
      <c r="K16">
        <v>1</v>
      </c>
      <c r="L16" s="178"/>
      <c r="M16" s="117" t="str">
        <f t="shared" si="4"/>
        <v>Alcoholism(1)</v>
      </c>
      <c r="N16" s="117" t="str">
        <f t="shared" si="0"/>
        <v>Hail(1)</v>
      </c>
      <c r="O16" s="117" t="str">
        <f t="shared" si="1"/>
        <v>High Cost of Living(1)</v>
      </c>
      <c r="P16" s="117" t="str">
        <f t="shared" si="2"/>
        <v>Child Abuse and Exploitation(1)</v>
      </c>
      <c r="Q16" s="117" t="str">
        <f t="shared" si="3"/>
        <v>Violence(1)</v>
      </c>
    </row>
    <row r="17" spans="2:17" x14ac:dyDescent="0.25">
      <c r="B17" t="s">
        <v>216</v>
      </c>
      <c r="C17">
        <v>1</v>
      </c>
      <c r="D17" t="s">
        <v>616</v>
      </c>
      <c r="E17">
        <v>1</v>
      </c>
      <c r="F17" s="138" t="s">
        <v>327</v>
      </c>
      <c r="G17">
        <v>0</v>
      </c>
      <c r="H17" t="s">
        <v>263</v>
      </c>
      <c r="I17">
        <v>1</v>
      </c>
      <c r="J17" t="s">
        <v>177</v>
      </c>
      <c r="K17">
        <v>1</v>
      </c>
      <c r="L17" s="178"/>
      <c r="M17" s="117" t="str">
        <f t="shared" si="4"/>
        <v>Climate Change(1)</v>
      </c>
      <c r="N17" s="117" t="str">
        <f t="shared" si="0"/>
        <v>Hurricanes(1)</v>
      </c>
      <c r="O17" s="145" t="str">
        <f t="shared" si="1"/>
        <v>Illegal/Poor Construction(0)</v>
      </c>
      <c r="P17" s="117" t="str">
        <f t="shared" si="2"/>
        <v>Disease/Epidemics(1)</v>
      </c>
      <c r="Q17" s="117" t="str">
        <f t="shared" si="3"/>
        <v>Wildlife Attacks(1)</v>
      </c>
    </row>
    <row r="18" spans="2:17" x14ac:dyDescent="0.25">
      <c r="B18" t="s">
        <v>233</v>
      </c>
      <c r="C18">
        <v>1</v>
      </c>
      <c r="D18" t="s">
        <v>458</v>
      </c>
      <c r="E18">
        <v>1</v>
      </c>
      <c r="F18" t="s">
        <v>536</v>
      </c>
      <c r="G18">
        <v>1</v>
      </c>
      <c r="H18" t="s">
        <v>608</v>
      </c>
      <c r="I18">
        <v>1</v>
      </c>
      <c r="L18" s="178"/>
      <c r="M18" s="117" t="str">
        <f t="shared" si="4"/>
        <v>Deforestation(1)</v>
      </c>
      <c r="N18" s="117" t="str">
        <f t="shared" si="0"/>
        <v>Landslides(1)</v>
      </c>
      <c r="O18" s="117" t="str">
        <f t="shared" si="1"/>
        <v>Lack of Access to Basic Services(1)</v>
      </c>
      <c r="P18" s="117" t="str">
        <f t="shared" si="2"/>
        <v>Heavy Rainfall(1)</v>
      </c>
      <c r="Q18" s="117"/>
    </row>
    <row r="19" spans="2:17" x14ac:dyDescent="0.25">
      <c r="B19" t="s">
        <v>538</v>
      </c>
      <c r="C19">
        <v>1</v>
      </c>
      <c r="D19" t="s">
        <v>304</v>
      </c>
      <c r="E19">
        <v>1</v>
      </c>
      <c r="F19" t="s">
        <v>458</v>
      </c>
      <c r="G19">
        <v>1</v>
      </c>
      <c r="H19" t="s">
        <v>258</v>
      </c>
      <c r="I19">
        <v>1</v>
      </c>
      <c r="L19" s="178"/>
      <c r="M19" s="117" t="str">
        <f t="shared" si="4"/>
        <v>Early marriage(1)</v>
      </c>
      <c r="N19" s="117" t="str">
        <f t="shared" si="0"/>
        <v>Unemployment(1)</v>
      </c>
      <c r="O19" s="117" t="str">
        <f t="shared" si="1"/>
        <v>Landslides(1)</v>
      </c>
      <c r="P19" s="117" t="str">
        <f t="shared" si="2"/>
        <v>High Cost of Living(1)</v>
      </c>
      <c r="Q19" s="117"/>
    </row>
    <row r="20" spans="2:17" x14ac:dyDescent="0.25">
      <c r="B20" t="s">
        <v>274</v>
      </c>
      <c r="C20">
        <v>1</v>
      </c>
      <c r="D20" t="s">
        <v>177</v>
      </c>
      <c r="E20">
        <v>1</v>
      </c>
      <c r="F20" t="s">
        <v>304</v>
      </c>
      <c r="G20">
        <v>1</v>
      </c>
      <c r="H20" t="s">
        <v>568</v>
      </c>
      <c r="I20">
        <v>1</v>
      </c>
      <c r="L20" s="178"/>
      <c r="M20" s="117" t="str">
        <f t="shared" si="4"/>
        <v>Earthquakes(1)</v>
      </c>
      <c r="N20" s="117" t="str">
        <f t="shared" si="0"/>
        <v>Wildlife Attacks(1)</v>
      </c>
      <c r="O20" s="117" t="str">
        <f t="shared" si="1"/>
        <v>Unemployment(1)</v>
      </c>
      <c r="P20" s="117" t="str">
        <f t="shared" si="2"/>
        <v>Lack of Preparedness(1)</v>
      </c>
      <c r="Q20" s="117"/>
    </row>
    <row r="21" spans="2:17" x14ac:dyDescent="0.25">
      <c r="B21" t="s">
        <v>253</v>
      </c>
      <c r="C21">
        <v>1</v>
      </c>
      <c r="F21" t="s">
        <v>172</v>
      </c>
      <c r="G21">
        <v>1</v>
      </c>
      <c r="H21" t="s">
        <v>458</v>
      </c>
      <c r="I21">
        <v>1</v>
      </c>
      <c r="L21" s="178"/>
      <c r="M21" s="117" t="str">
        <f t="shared" si="4"/>
        <v>Food Insecurity(1)</v>
      </c>
      <c r="N21" s="117"/>
      <c r="O21" s="117" t="str">
        <f t="shared" si="1"/>
        <v>Violence(1)</v>
      </c>
      <c r="P21" s="117" t="str">
        <f t="shared" si="2"/>
        <v>Landslides(1)</v>
      </c>
      <c r="Q21" s="117"/>
    </row>
    <row r="22" spans="2:17" x14ac:dyDescent="0.25">
      <c r="B22" t="s">
        <v>536</v>
      </c>
      <c r="C22">
        <v>1</v>
      </c>
      <c r="H22" t="s">
        <v>252</v>
      </c>
      <c r="I22">
        <v>1</v>
      </c>
      <c r="L22" s="178"/>
      <c r="M22" s="117" t="str">
        <f t="shared" si="4"/>
        <v>Lack of Access to Basic Services(1)</v>
      </c>
      <c r="N22" s="117"/>
      <c r="O22" s="117"/>
      <c r="P22" s="117" t="str">
        <f t="shared" si="2"/>
        <v>Poverty(1)</v>
      </c>
      <c r="Q22" s="117"/>
    </row>
    <row r="23" spans="2:17" x14ac:dyDescent="0.25">
      <c r="B23" t="s">
        <v>622</v>
      </c>
      <c r="C23">
        <v>1</v>
      </c>
      <c r="H23" t="s">
        <v>165</v>
      </c>
      <c r="I23">
        <v>1</v>
      </c>
      <c r="L23" s="178"/>
      <c r="M23" s="117" t="str">
        <f t="shared" si="4"/>
        <v>Migration(1)</v>
      </c>
      <c r="N23" s="117"/>
      <c r="O23" s="117"/>
      <c r="P23" s="117" t="str">
        <f t="shared" si="2"/>
        <v>Traffic Congestion(1)</v>
      </c>
      <c r="Q23" s="117"/>
    </row>
    <row r="24" spans="2:17" x14ac:dyDescent="0.25">
      <c r="B24" t="s">
        <v>242</v>
      </c>
      <c r="C24">
        <v>1</v>
      </c>
      <c r="L24" s="178"/>
      <c r="M24" s="117" t="str">
        <f t="shared" si="4"/>
        <v>Pollution(1)</v>
      </c>
      <c r="N24" s="117"/>
      <c r="O24" s="117"/>
      <c r="P24" s="117"/>
      <c r="Q24" s="117"/>
    </row>
    <row r="25" spans="2:17" x14ac:dyDescent="0.25">
      <c r="B25" t="s">
        <v>429</v>
      </c>
      <c r="C25">
        <v>1</v>
      </c>
      <c r="L25" s="178"/>
      <c r="M25" s="117" t="str">
        <f t="shared" si="4"/>
        <v>River swelling(1)</v>
      </c>
      <c r="N25" s="117"/>
      <c r="O25" s="117"/>
      <c r="P25" s="117"/>
      <c r="Q25" s="117"/>
    </row>
    <row r="26" spans="2:17" x14ac:dyDescent="0.25">
      <c r="B26" t="s">
        <v>552</v>
      </c>
      <c r="C26">
        <v>1</v>
      </c>
      <c r="L26" s="178"/>
      <c r="M26" s="117" t="str">
        <f t="shared" si="4"/>
        <v>Stray Animals(1)</v>
      </c>
      <c r="N26" s="117"/>
      <c r="O26" s="117"/>
      <c r="P26" s="117"/>
      <c r="Q26" s="117"/>
    </row>
    <row r="27" spans="2:17" x14ac:dyDescent="0.25">
      <c r="B27" t="s">
        <v>460</v>
      </c>
      <c r="C27">
        <v>1</v>
      </c>
      <c r="L27" s="178"/>
      <c r="M27" s="117" t="str">
        <f t="shared" si="4"/>
        <v>Tornado(1)</v>
      </c>
      <c r="N27" s="117"/>
      <c r="O27" s="117"/>
      <c r="P27" s="117"/>
      <c r="Q27" s="117"/>
    </row>
    <row r="28" spans="2:17" x14ac:dyDescent="0.25">
      <c r="B28" t="s">
        <v>165</v>
      </c>
      <c r="C28">
        <v>1</v>
      </c>
      <c r="L28" s="178"/>
      <c r="M28" s="117" t="str">
        <f t="shared" si="4"/>
        <v>Traffic Congestion(1)</v>
      </c>
      <c r="N28" s="117"/>
      <c r="O28" s="117"/>
      <c r="P28" s="117"/>
      <c r="Q28" s="117"/>
    </row>
    <row r="29" spans="2:17" x14ac:dyDescent="0.25">
      <c r="B29" t="s">
        <v>304</v>
      </c>
      <c r="C29">
        <v>1</v>
      </c>
      <c r="L29" s="178"/>
      <c r="M29" s="117" t="str">
        <f t="shared" si="4"/>
        <v>Unemployment(1)</v>
      </c>
      <c r="N29" s="117"/>
      <c r="O29" s="117"/>
      <c r="P29" s="117"/>
      <c r="Q29" s="117"/>
    </row>
    <row r="34" spans="3:11" x14ac:dyDescent="0.25">
      <c r="C34">
        <f>SUM(C6:C29)</f>
        <v>46</v>
      </c>
      <c r="E34">
        <f>SUM(E6:E29)</f>
        <v>26</v>
      </c>
      <c r="G34">
        <f>SUM(G6:G29)</f>
        <v>26</v>
      </c>
      <c r="I34">
        <f>SUM(I6:I29)</f>
        <v>45</v>
      </c>
      <c r="K34">
        <f>SUM(K6:K29)</f>
        <v>16</v>
      </c>
    </row>
    <row r="38" spans="3:11" x14ac:dyDescent="0.25">
      <c r="C38">
        <f>SUM(C34:K34)</f>
        <v>159</v>
      </c>
    </row>
  </sheetData>
  <mergeCells count="7">
    <mergeCell ref="L6:L29"/>
    <mergeCell ref="M4:Q4"/>
    <mergeCell ref="D4:E4"/>
    <mergeCell ref="B4:C4"/>
    <mergeCell ref="F4:G4"/>
    <mergeCell ref="H4:I4"/>
    <mergeCell ref="J4:K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U98"/>
  <sheetViews>
    <sheetView topLeftCell="A49" workbookViewId="0">
      <selection activeCell="P55" sqref="P55"/>
    </sheetView>
  </sheetViews>
  <sheetFormatPr defaultColWidth="9.7109375" defaultRowHeight="15" x14ac:dyDescent="0.25"/>
  <cols>
    <col min="1" max="1" width="16.140625" customWidth="1"/>
    <col min="2" max="2" width="28.7109375" bestFit="1" customWidth="1"/>
    <col min="14" max="14" width="7.5703125" customWidth="1"/>
  </cols>
  <sheetData>
    <row r="3" spans="1:13" ht="90" x14ac:dyDescent="0.25">
      <c r="A3" s="92" t="s">
        <v>819</v>
      </c>
      <c r="B3" s="4" t="s">
        <v>820</v>
      </c>
      <c r="C3" s="4" t="s">
        <v>821</v>
      </c>
      <c r="D3" s="4" t="s">
        <v>822</v>
      </c>
      <c r="E3" s="4" t="s">
        <v>823</v>
      </c>
      <c r="F3" s="4" t="s">
        <v>824</v>
      </c>
      <c r="G3" s="4" t="s">
        <v>825</v>
      </c>
      <c r="H3" s="4" t="s">
        <v>826</v>
      </c>
      <c r="I3" s="4" t="s">
        <v>827</v>
      </c>
      <c r="J3" s="4" t="s">
        <v>828</v>
      </c>
      <c r="K3" s="4" t="s">
        <v>829</v>
      </c>
      <c r="L3" s="4" t="s">
        <v>830</v>
      </c>
      <c r="M3" s="4" t="s">
        <v>831</v>
      </c>
    </row>
    <row r="4" spans="1:13" x14ac:dyDescent="0.25">
      <c r="A4" s="88" t="s">
        <v>798</v>
      </c>
      <c r="B4" s="90">
        <v>18</v>
      </c>
      <c r="C4" s="90">
        <v>11</v>
      </c>
      <c r="D4" s="90">
        <v>4</v>
      </c>
      <c r="E4" s="90">
        <v>13</v>
      </c>
      <c r="F4" s="90">
        <v>5</v>
      </c>
      <c r="G4" s="90">
        <v>51</v>
      </c>
      <c r="H4" s="91">
        <v>1.0588235294117647</v>
      </c>
      <c r="I4" s="91">
        <v>1.2222222222222221</v>
      </c>
      <c r="J4" s="91">
        <v>0.36363636363636365</v>
      </c>
      <c r="K4" s="91">
        <v>0.61904761904761907</v>
      </c>
      <c r="L4" s="91">
        <v>0.71428571428571419</v>
      </c>
      <c r="M4" s="91">
        <v>0.85000000000000009</v>
      </c>
    </row>
    <row r="5" spans="1:13" x14ac:dyDescent="0.25">
      <c r="A5" s="89" t="s">
        <v>287</v>
      </c>
      <c r="B5" s="90">
        <v>0</v>
      </c>
      <c r="C5" s="90">
        <v>3</v>
      </c>
      <c r="D5" s="90">
        <v>0</v>
      </c>
      <c r="E5" s="90">
        <v>0</v>
      </c>
      <c r="F5" s="90">
        <v>0</v>
      </c>
      <c r="G5" s="90">
        <v>3</v>
      </c>
      <c r="H5" s="91">
        <v>0</v>
      </c>
      <c r="I5" s="91">
        <v>0.33333333333333331</v>
      </c>
      <c r="J5" s="91">
        <v>0</v>
      </c>
      <c r="K5" s="91">
        <v>0</v>
      </c>
      <c r="L5" s="91">
        <v>0</v>
      </c>
      <c r="M5" s="91">
        <v>0.05</v>
      </c>
    </row>
    <row r="6" spans="1:13" x14ac:dyDescent="0.25">
      <c r="A6" s="89" t="s">
        <v>233</v>
      </c>
      <c r="B6" s="90">
        <v>2</v>
      </c>
      <c r="C6" s="90">
        <v>1</v>
      </c>
      <c r="D6" s="90">
        <v>0</v>
      </c>
      <c r="E6" s="90">
        <v>0</v>
      </c>
      <c r="F6" s="90">
        <v>0</v>
      </c>
      <c r="G6" s="90">
        <v>3</v>
      </c>
      <c r="H6" s="91">
        <v>0.11764705882352941</v>
      </c>
      <c r="I6" s="91">
        <v>0.1111111111111111</v>
      </c>
      <c r="J6" s="91">
        <v>0</v>
      </c>
      <c r="K6" s="91">
        <v>0</v>
      </c>
      <c r="L6" s="91">
        <v>0</v>
      </c>
      <c r="M6" s="91">
        <v>0.05</v>
      </c>
    </row>
    <row r="7" spans="1:13" x14ac:dyDescent="0.25">
      <c r="A7" s="89" t="s">
        <v>263</v>
      </c>
      <c r="B7" s="90">
        <v>7</v>
      </c>
      <c r="C7" s="90">
        <v>0</v>
      </c>
      <c r="D7" s="90">
        <v>2</v>
      </c>
      <c r="E7" s="90">
        <v>3</v>
      </c>
      <c r="F7" s="90">
        <v>3</v>
      </c>
      <c r="G7" s="90">
        <v>15</v>
      </c>
      <c r="H7" s="91">
        <v>0.41176470588235292</v>
      </c>
      <c r="I7" s="91">
        <v>0</v>
      </c>
      <c r="J7" s="91">
        <v>0.18181818181818182</v>
      </c>
      <c r="K7" s="91">
        <v>0.14285714285714285</v>
      </c>
      <c r="L7" s="91">
        <v>0.42857142857142855</v>
      </c>
      <c r="M7" s="91">
        <v>0.25</v>
      </c>
    </row>
    <row r="8" spans="1:13" x14ac:dyDescent="0.25">
      <c r="A8" s="89" t="s">
        <v>202</v>
      </c>
      <c r="B8" s="90">
        <v>3</v>
      </c>
      <c r="C8" s="90">
        <v>4</v>
      </c>
      <c r="D8" s="90">
        <v>2</v>
      </c>
      <c r="E8" s="90">
        <v>4</v>
      </c>
      <c r="F8" s="90">
        <v>0</v>
      </c>
      <c r="G8" s="90">
        <v>13</v>
      </c>
      <c r="H8" s="91">
        <v>0.17647058823529413</v>
      </c>
      <c r="I8" s="91">
        <v>0.44444444444444442</v>
      </c>
      <c r="J8" s="91">
        <v>0.18181818181818182</v>
      </c>
      <c r="K8" s="91">
        <v>0.19047619047619047</v>
      </c>
      <c r="L8" s="91">
        <v>0</v>
      </c>
      <c r="M8" s="91">
        <v>0.21666666666666667</v>
      </c>
    </row>
    <row r="9" spans="1:13" x14ac:dyDescent="0.25">
      <c r="A9" s="89" t="s">
        <v>495</v>
      </c>
      <c r="B9" s="90">
        <v>0</v>
      </c>
      <c r="C9" s="90">
        <v>0</v>
      </c>
      <c r="D9" s="90">
        <v>0</v>
      </c>
      <c r="E9" s="90">
        <v>0</v>
      </c>
      <c r="F9" s="90">
        <v>0</v>
      </c>
      <c r="G9" s="90">
        <v>0</v>
      </c>
      <c r="H9" s="91">
        <v>0</v>
      </c>
      <c r="I9" s="91">
        <v>0</v>
      </c>
      <c r="J9" s="91">
        <v>0</v>
      </c>
      <c r="K9" s="91">
        <v>0</v>
      </c>
      <c r="L9" s="91">
        <v>0</v>
      </c>
      <c r="M9" s="91">
        <v>0</v>
      </c>
    </row>
    <row r="10" spans="1:13" x14ac:dyDescent="0.25">
      <c r="A10" s="89" t="s">
        <v>242</v>
      </c>
      <c r="B10" s="90">
        <v>1</v>
      </c>
      <c r="C10" s="90">
        <v>0</v>
      </c>
      <c r="D10" s="90">
        <v>0</v>
      </c>
      <c r="E10" s="90">
        <v>0</v>
      </c>
      <c r="F10" s="90">
        <v>0</v>
      </c>
      <c r="G10" s="90">
        <v>1</v>
      </c>
      <c r="H10" s="91">
        <v>5.8823529411764705E-2</v>
      </c>
      <c r="I10" s="91">
        <v>0</v>
      </c>
      <c r="J10" s="91">
        <v>0</v>
      </c>
      <c r="K10" s="91">
        <v>0</v>
      </c>
      <c r="L10" s="91">
        <v>0</v>
      </c>
      <c r="M10" s="91">
        <v>1.6666666666666666E-2</v>
      </c>
    </row>
    <row r="11" spans="1:13" x14ac:dyDescent="0.25">
      <c r="A11" s="89" t="s">
        <v>177</v>
      </c>
      <c r="B11" s="90">
        <v>5</v>
      </c>
      <c r="C11" s="90">
        <v>3</v>
      </c>
      <c r="D11" s="90">
        <v>0</v>
      </c>
      <c r="E11" s="90">
        <v>6</v>
      </c>
      <c r="F11" s="90">
        <v>2</v>
      </c>
      <c r="G11" s="90">
        <v>16</v>
      </c>
      <c r="H11" s="91">
        <v>0.29411764705882354</v>
      </c>
      <c r="I11" s="91">
        <v>0.33333333333333331</v>
      </c>
      <c r="J11" s="91">
        <v>0</v>
      </c>
      <c r="K11" s="91">
        <v>0.2857142857142857</v>
      </c>
      <c r="L11" s="91">
        <v>0.2857142857142857</v>
      </c>
      <c r="M11" s="91">
        <v>0.26666666666666666</v>
      </c>
    </row>
    <row r="12" spans="1:13" x14ac:dyDescent="0.25">
      <c r="A12" s="88" t="s">
        <v>799</v>
      </c>
      <c r="B12" s="90">
        <v>19</v>
      </c>
      <c r="C12" s="90">
        <v>5</v>
      </c>
      <c r="D12" s="90">
        <v>6</v>
      </c>
      <c r="E12" s="90">
        <v>5</v>
      </c>
      <c r="F12" s="90">
        <v>13</v>
      </c>
      <c r="G12" s="90">
        <v>48</v>
      </c>
      <c r="H12" s="91">
        <v>1.1176470588235294</v>
      </c>
      <c r="I12" s="91">
        <v>0.55555555555555558</v>
      </c>
      <c r="J12" s="91">
        <v>0.54545454545454541</v>
      </c>
      <c r="K12" s="91">
        <v>0.23809523809523808</v>
      </c>
      <c r="L12" s="91">
        <v>1.8571428571428572</v>
      </c>
      <c r="M12" s="91">
        <v>0.8</v>
      </c>
    </row>
    <row r="13" spans="1:13" x14ac:dyDescent="0.25">
      <c r="A13" s="89" t="s">
        <v>536</v>
      </c>
      <c r="B13" s="90">
        <v>2</v>
      </c>
      <c r="C13" s="90">
        <v>0</v>
      </c>
      <c r="D13" s="90">
        <v>2</v>
      </c>
      <c r="E13" s="90">
        <v>0</v>
      </c>
      <c r="F13" s="90">
        <v>7</v>
      </c>
      <c r="G13" s="90">
        <v>11</v>
      </c>
      <c r="H13" s="91">
        <v>0.11764705882352941</v>
      </c>
      <c r="I13" s="91">
        <v>0</v>
      </c>
      <c r="J13" s="91">
        <v>0.18181818181818182</v>
      </c>
      <c r="K13" s="91">
        <v>0</v>
      </c>
      <c r="L13" s="91">
        <v>1</v>
      </c>
      <c r="M13" s="91">
        <v>0.18333333333333332</v>
      </c>
    </row>
    <row r="14" spans="1:13" x14ac:dyDescent="0.25">
      <c r="A14" s="89" t="s">
        <v>156</v>
      </c>
      <c r="B14" s="90">
        <v>17</v>
      </c>
      <c r="C14" s="90">
        <v>5</v>
      </c>
      <c r="D14" s="90">
        <v>4</v>
      </c>
      <c r="E14" s="90">
        <v>5</v>
      </c>
      <c r="F14" s="90">
        <v>4</v>
      </c>
      <c r="G14" s="90">
        <v>35</v>
      </c>
      <c r="H14" s="91">
        <v>1</v>
      </c>
      <c r="I14" s="91">
        <v>0.55555555555555558</v>
      </c>
      <c r="J14" s="91">
        <v>0.36363636363636365</v>
      </c>
      <c r="K14" s="91">
        <v>0.23809523809523808</v>
      </c>
      <c r="L14" s="91">
        <v>0.5714285714285714</v>
      </c>
      <c r="M14" s="91">
        <v>0.58333333333333337</v>
      </c>
    </row>
    <row r="15" spans="1:13" x14ac:dyDescent="0.25">
      <c r="A15" s="89" t="s">
        <v>215</v>
      </c>
      <c r="B15" s="90">
        <v>0</v>
      </c>
      <c r="C15" s="90">
        <v>0</v>
      </c>
      <c r="D15" s="90">
        <v>0</v>
      </c>
      <c r="E15" s="90">
        <v>0</v>
      </c>
      <c r="F15" s="90">
        <v>2</v>
      </c>
      <c r="G15" s="90">
        <v>2</v>
      </c>
      <c r="H15" s="91">
        <v>0</v>
      </c>
      <c r="I15" s="91">
        <v>0</v>
      </c>
      <c r="J15" s="91">
        <v>0</v>
      </c>
      <c r="K15" s="91">
        <v>0</v>
      </c>
      <c r="L15" s="91">
        <v>0.2857142857142857</v>
      </c>
      <c r="M15" s="91">
        <v>3.3333333333333333E-2</v>
      </c>
    </row>
    <row r="16" spans="1:13" x14ac:dyDescent="0.25">
      <c r="A16" s="88" t="s">
        <v>800</v>
      </c>
      <c r="B16" s="90">
        <v>8</v>
      </c>
      <c r="C16" s="90">
        <v>2</v>
      </c>
      <c r="D16" s="90">
        <v>3</v>
      </c>
      <c r="E16" s="90">
        <v>9</v>
      </c>
      <c r="F16" s="90">
        <v>1</v>
      </c>
      <c r="G16" s="90">
        <v>23</v>
      </c>
      <c r="H16" s="91">
        <v>0.47058823529411764</v>
      </c>
      <c r="I16" s="91">
        <v>0.22222222222222221</v>
      </c>
      <c r="J16" s="91">
        <v>0.27272727272727271</v>
      </c>
      <c r="K16" s="91">
        <v>0.42857142857142855</v>
      </c>
      <c r="L16" s="91">
        <v>0.14285714285714285</v>
      </c>
      <c r="M16" s="91">
        <v>0.3833333333333333</v>
      </c>
    </row>
    <row r="17" spans="1:13" x14ac:dyDescent="0.25">
      <c r="A17" s="89" t="s">
        <v>327</v>
      </c>
      <c r="B17" s="90">
        <v>0</v>
      </c>
      <c r="C17" s="90">
        <v>0</v>
      </c>
      <c r="D17" s="90">
        <v>1</v>
      </c>
      <c r="E17" s="90">
        <v>0</v>
      </c>
      <c r="F17" s="90">
        <v>0</v>
      </c>
      <c r="G17" s="90">
        <v>1</v>
      </c>
      <c r="H17" s="91">
        <v>0</v>
      </c>
      <c r="I17" s="91">
        <v>0</v>
      </c>
      <c r="J17" s="91">
        <v>9.0909090909090912E-2</v>
      </c>
      <c r="K17" s="91">
        <v>0</v>
      </c>
      <c r="L17" s="91">
        <v>0</v>
      </c>
      <c r="M17" s="91">
        <v>1.6666666666666666E-2</v>
      </c>
    </row>
    <row r="18" spans="1:13" x14ac:dyDescent="0.25">
      <c r="A18" s="89" t="s">
        <v>568</v>
      </c>
      <c r="B18" s="90">
        <v>0</v>
      </c>
      <c r="C18" s="90">
        <v>0</v>
      </c>
      <c r="D18" s="90">
        <v>0</v>
      </c>
      <c r="E18" s="90">
        <v>1</v>
      </c>
      <c r="F18" s="90">
        <v>0</v>
      </c>
      <c r="G18" s="90">
        <v>1</v>
      </c>
      <c r="H18" s="91">
        <v>0</v>
      </c>
      <c r="I18" s="91">
        <v>0</v>
      </c>
      <c r="J18" s="91">
        <v>0</v>
      </c>
      <c r="K18" s="91">
        <v>4.7619047619047616E-2</v>
      </c>
      <c r="L18" s="91">
        <v>0</v>
      </c>
      <c r="M18" s="91">
        <v>1.6666666666666666E-2</v>
      </c>
    </row>
    <row r="19" spans="1:13" x14ac:dyDescent="0.25">
      <c r="A19" s="89" t="s">
        <v>178</v>
      </c>
      <c r="B19" s="90">
        <v>5</v>
      </c>
      <c r="C19" s="90">
        <v>2</v>
      </c>
      <c r="D19" s="90">
        <v>2</v>
      </c>
      <c r="E19" s="90">
        <v>6</v>
      </c>
      <c r="F19" s="90">
        <v>1</v>
      </c>
      <c r="G19" s="90">
        <v>16</v>
      </c>
      <c r="H19" s="91">
        <v>0.29411764705882354</v>
      </c>
      <c r="I19" s="91">
        <v>0.22222222222222221</v>
      </c>
      <c r="J19" s="91">
        <v>0.18181818181818182</v>
      </c>
      <c r="K19" s="91">
        <v>0.2857142857142857</v>
      </c>
      <c r="L19" s="91">
        <v>0.14285714285714285</v>
      </c>
      <c r="M19" s="91">
        <v>0.26666666666666666</v>
      </c>
    </row>
    <row r="20" spans="1:13" x14ac:dyDescent="0.25">
      <c r="A20" s="89" t="s">
        <v>552</v>
      </c>
      <c r="B20" s="90">
        <v>1</v>
      </c>
      <c r="C20" s="90">
        <v>0</v>
      </c>
      <c r="D20" s="90">
        <v>0</v>
      </c>
      <c r="E20" s="90">
        <v>0</v>
      </c>
      <c r="F20" s="90">
        <v>0</v>
      </c>
      <c r="G20" s="90">
        <v>1</v>
      </c>
      <c r="H20" s="91">
        <v>5.8823529411764705E-2</v>
      </c>
      <c r="I20" s="91">
        <v>0</v>
      </c>
      <c r="J20" s="91">
        <v>0</v>
      </c>
      <c r="K20" s="91">
        <v>0</v>
      </c>
      <c r="L20" s="91">
        <v>0</v>
      </c>
      <c r="M20" s="91">
        <v>1.6666666666666666E-2</v>
      </c>
    </row>
    <row r="21" spans="1:13" x14ac:dyDescent="0.25">
      <c r="A21" s="89" t="s">
        <v>165</v>
      </c>
      <c r="B21" s="90">
        <v>2</v>
      </c>
      <c r="C21" s="90">
        <v>0</v>
      </c>
      <c r="D21" s="90">
        <v>0</v>
      </c>
      <c r="E21" s="90">
        <v>2</v>
      </c>
      <c r="F21" s="90">
        <v>0</v>
      </c>
      <c r="G21" s="90">
        <v>4</v>
      </c>
      <c r="H21" s="91">
        <v>0.11764705882352941</v>
      </c>
      <c r="I21" s="91">
        <v>0</v>
      </c>
      <c r="J21" s="91">
        <v>0</v>
      </c>
      <c r="K21" s="91">
        <v>9.5238095238095233E-2</v>
      </c>
      <c r="L21" s="91">
        <v>0</v>
      </c>
      <c r="M21" s="91">
        <v>6.6666666666666666E-2</v>
      </c>
    </row>
    <row r="22" spans="1:13" x14ac:dyDescent="0.25">
      <c r="A22" s="88" t="s">
        <v>801</v>
      </c>
      <c r="B22" s="90">
        <v>8</v>
      </c>
      <c r="C22" s="90">
        <v>8</v>
      </c>
      <c r="D22" s="90">
        <v>1</v>
      </c>
      <c r="E22" s="90">
        <v>6</v>
      </c>
      <c r="F22" s="90">
        <v>1</v>
      </c>
      <c r="G22" s="90">
        <v>24</v>
      </c>
      <c r="H22" s="91">
        <v>0.4705882352941177</v>
      </c>
      <c r="I22" s="91">
        <v>0.88888888888888884</v>
      </c>
      <c r="J22" s="91">
        <v>9.0909090909090912E-2</v>
      </c>
      <c r="K22" s="91">
        <v>0.2857142857142857</v>
      </c>
      <c r="L22" s="91">
        <v>0.14285714285714285</v>
      </c>
      <c r="M22" s="91">
        <v>0.4</v>
      </c>
    </row>
    <row r="23" spans="1:13" x14ac:dyDescent="0.25">
      <c r="A23" s="89" t="s">
        <v>216</v>
      </c>
      <c r="B23" s="90">
        <v>1</v>
      </c>
      <c r="C23" s="90">
        <v>0</v>
      </c>
      <c r="D23" s="90">
        <v>0</v>
      </c>
      <c r="E23" s="90">
        <v>0</v>
      </c>
      <c r="F23" s="90">
        <v>0</v>
      </c>
      <c r="G23" s="90">
        <v>1</v>
      </c>
      <c r="H23" s="91">
        <v>5.8823529411764705E-2</v>
      </c>
      <c r="I23" s="91">
        <v>0</v>
      </c>
      <c r="J23" s="91">
        <v>0</v>
      </c>
      <c r="K23" s="91">
        <v>0</v>
      </c>
      <c r="L23" s="91">
        <v>0</v>
      </c>
      <c r="M23" s="91">
        <v>1.6666666666666666E-2</v>
      </c>
    </row>
    <row r="24" spans="1:13" x14ac:dyDescent="0.25">
      <c r="A24" s="89" t="s">
        <v>354</v>
      </c>
      <c r="B24" s="90">
        <v>0</v>
      </c>
      <c r="C24" s="90">
        <v>1</v>
      </c>
      <c r="D24" s="90">
        <v>1</v>
      </c>
      <c r="E24" s="90">
        <v>0</v>
      </c>
      <c r="F24" s="90">
        <v>0</v>
      </c>
      <c r="G24" s="90">
        <v>2</v>
      </c>
      <c r="H24" s="91">
        <v>0</v>
      </c>
      <c r="I24" s="91">
        <v>0.1111111111111111</v>
      </c>
      <c r="J24" s="91">
        <v>9.0909090909090912E-2</v>
      </c>
      <c r="K24" s="91">
        <v>0</v>
      </c>
      <c r="L24" s="91">
        <v>0</v>
      </c>
      <c r="M24" s="91">
        <v>3.3333333333333333E-2</v>
      </c>
    </row>
    <row r="25" spans="1:13" x14ac:dyDescent="0.25">
      <c r="A25" s="89" t="s">
        <v>616</v>
      </c>
      <c r="B25" s="90">
        <v>0</v>
      </c>
      <c r="C25" s="90">
        <v>3</v>
      </c>
      <c r="D25" s="90">
        <v>0</v>
      </c>
      <c r="E25" s="90">
        <v>0</v>
      </c>
      <c r="F25" s="90">
        <v>0</v>
      </c>
      <c r="G25" s="90">
        <v>3</v>
      </c>
      <c r="H25" s="91">
        <v>0</v>
      </c>
      <c r="I25" s="91">
        <v>0.33333333333333331</v>
      </c>
      <c r="J25" s="91">
        <v>0</v>
      </c>
      <c r="K25" s="91">
        <v>0</v>
      </c>
      <c r="L25" s="91">
        <v>0</v>
      </c>
      <c r="M25" s="91">
        <v>0.05</v>
      </c>
    </row>
    <row r="26" spans="1:13" x14ac:dyDescent="0.25">
      <c r="A26" s="89" t="s">
        <v>313</v>
      </c>
      <c r="B26" s="90">
        <v>6</v>
      </c>
      <c r="C26" s="90">
        <v>4</v>
      </c>
      <c r="D26" s="90">
        <v>0</v>
      </c>
      <c r="E26" s="90">
        <v>6</v>
      </c>
      <c r="F26" s="90">
        <v>0</v>
      </c>
      <c r="G26" s="90">
        <v>16</v>
      </c>
      <c r="H26" s="91">
        <v>0.35294117647058826</v>
      </c>
      <c r="I26" s="91">
        <v>0.44444444444444442</v>
      </c>
      <c r="J26" s="91">
        <v>0</v>
      </c>
      <c r="K26" s="91">
        <v>0.2857142857142857</v>
      </c>
      <c r="L26" s="91">
        <v>0</v>
      </c>
      <c r="M26" s="91">
        <v>0.26666666666666666</v>
      </c>
    </row>
    <row r="27" spans="1:13" x14ac:dyDescent="0.25">
      <c r="A27" s="89" t="s">
        <v>403</v>
      </c>
      <c r="B27" s="90">
        <v>0</v>
      </c>
      <c r="C27" s="90">
        <v>0</v>
      </c>
      <c r="D27" s="90">
        <v>0</v>
      </c>
      <c r="E27" s="90">
        <v>0</v>
      </c>
      <c r="F27" s="90">
        <v>1</v>
      </c>
      <c r="G27" s="90">
        <v>1</v>
      </c>
      <c r="H27" s="91">
        <v>0</v>
      </c>
      <c r="I27" s="91">
        <v>0</v>
      </c>
      <c r="J27" s="91">
        <v>0</v>
      </c>
      <c r="K27" s="91">
        <v>0</v>
      </c>
      <c r="L27" s="91">
        <v>0.14285714285714285</v>
      </c>
      <c r="M27" s="91">
        <v>1.6666666666666666E-2</v>
      </c>
    </row>
    <row r="28" spans="1:13" x14ac:dyDescent="0.25">
      <c r="A28" s="89" t="s">
        <v>460</v>
      </c>
      <c r="B28" s="90">
        <v>1</v>
      </c>
      <c r="C28" s="90">
        <v>0</v>
      </c>
      <c r="D28" s="90">
        <v>0</v>
      </c>
      <c r="E28" s="90">
        <v>0</v>
      </c>
      <c r="F28" s="90">
        <v>0</v>
      </c>
      <c r="G28" s="90">
        <v>1</v>
      </c>
      <c r="H28" s="91">
        <v>5.8823529411764705E-2</v>
      </c>
      <c r="I28" s="91">
        <v>0</v>
      </c>
      <c r="J28" s="91">
        <v>0</v>
      </c>
      <c r="K28" s="91">
        <v>0</v>
      </c>
      <c r="L28" s="91">
        <v>0</v>
      </c>
      <c r="M28" s="91">
        <v>1.6666666666666666E-2</v>
      </c>
    </row>
    <row r="29" spans="1:13" x14ac:dyDescent="0.25">
      <c r="A29" s="88" t="s">
        <v>802</v>
      </c>
      <c r="B29" s="90">
        <v>28</v>
      </c>
      <c r="C29" s="90">
        <v>22</v>
      </c>
      <c r="D29" s="90">
        <v>25</v>
      </c>
      <c r="E29" s="90">
        <v>44</v>
      </c>
      <c r="F29" s="90">
        <v>7</v>
      </c>
      <c r="G29" s="90">
        <v>126</v>
      </c>
      <c r="H29" s="91">
        <v>1.6470588235294117</v>
      </c>
      <c r="I29" s="91">
        <v>2.4444444444444446</v>
      </c>
      <c r="J29" s="91">
        <v>2.2727272727272725</v>
      </c>
      <c r="K29" s="91">
        <v>2.0952380952380953</v>
      </c>
      <c r="L29" s="91">
        <v>1</v>
      </c>
      <c r="M29" s="91">
        <v>2.0999999999999996</v>
      </c>
    </row>
    <row r="30" spans="1:13" x14ac:dyDescent="0.25">
      <c r="A30" s="89" t="s">
        <v>274</v>
      </c>
      <c r="B30" s="90">
        <v>2</v>
      </c>
      <c r="C30" s="90">
        <v>7</v>
      </c>
      <c r="D30" s="90">
        <v>7</v>
      </c>
      <c r="E30" s="90">
        <v>10</v>
      </c>
      <c r="F30" s="90">
        <v>2</v>
      </c>
      <c r="G30" s="90">
        <v>28</v>
      </c>
      <c r="H30" s="91">
        <v>0.11764705882352941</v>
      </c>
      <c r="I30" s="91">
        <v>0.77777777777777779</v>
      </c>
      <c r="J30" s="91">
        <v>0.63636363636363635</v>
      </c>
      <c r="K30" s="91">
        <v>0.47619047619047616</v>
      </c>
      <c r="L30" s="91">
        <v>0.2857142857142857</v>
      </c>
      <c r="M30" s="91">
        <v>0.46666666666666667</v>
      </c>
    </row>
    <row r="31" spans="1:13" x14ac:dyDescent="0.25">
      <c r="A31" s="89" t="s">
        <v>196</v>
      </c>
      <c r="B31" s="90">
        <v>4</v>
      </c>
      <c r="C31" s="90">
        <v>5</v>
      </c>
      <c r="D31" s="90">
        <v>5</v>
      </c>
      <c r="E31" s="90">
        <v>10</v>
      </c>
      <c r="F31" s="90">
        <v>0</v>
      </c>
      <c r="G31" s="90">
        <v>24</v>
      </c>
      <c r="H31" s="91">
        <v>0.23529411764705882</v>
      </c>
      <c r="I31" s="91">
        <v>0.55555555555555558</v>
      </c>
      <c r="J31" s="91">
        <v>0.45454545454545453</v>
      </c>
      <c r="K31" s="91">
        <v>0.47619047619047616</v>
      </c>
      <c r="L31" s="91">
        <v>0</v>
      </c>
      <c r="M31" s="91">
        <v>0.4</v>
      </c>
    </row>
    <row r="32" spans="1:13" x14ac:dyDescent="0.25">
      <c r="A32" s="89" t="s">
        <v>302</v>
      </c>
      <c r="B32" s="90">
        <v>14</v>
      </c>
      <c r="C32" s="90">
        <v>9</v>
      </c>
      <c r="D32" s="90">
        <v>11</v>
      </c>
      <c r="E32" s="90">
        <v>21</v>
      </c>
      <c r="F32" s="90">
        <v>5</v>
      </c>
      <c r="G32" s="90">
        <v>60</v>
      </c>
      <c r="H32" s="91">
        <v>0.82352941176470584</v>
      </c>
      <c r="I32" s="91">
        <v>1</v>
      </c>
      <c r="J32" s="91">
        <v>1</v>
      </c>
      <c r="K32" s="91">
        <v>1</v>
      </c>
      <c r="L32" s="91">
        <v>0.7142857142857143</v>
      </c>
      <c r="M32" s="91">
        <v>1</v>
      </c>
    </row>
    <row r="33" spans="1:13" x14ac:dyDescent="0.25">
      <c r="A33" s="89" t="s">
        <v>608</v>
      </c>
      <c r="B33" s="90">
        <v>0</v>
      </c>
      <c r="C33" s="90">
        <v>0</v>
      </c>
      <c r="D33" s="90">
        <v>0</v>
      </c>
      <c r="E33" s="90">
        <v>1</v>
      </c>
      <c r="F33" s="90">
        <v>0</v>
      </c>
      <c r="G33" s="90">
        <v>1</v>
      </c>
      <c r="H33" s="91">
        <v>0</v>
      </c>
      <c r="I33" s="91">
        <v>0</v>
      </c>
      <c r="J33" s="91">
        <v>0</v>
      </c>
      <c r="K33" s="91">
        <v>4.7619047619047616E-2</v>
      </c>
      <c r="L33" s="91">
        <v>0</v>
      </c>
      <c r="M33" s="91">
        <v>1.6666666666666666E-2</v>
      </c>
    </row>
    <row r="34" spans="1:13" x14ac:dyDescent="0.25">
      <c r="A34" s="89" t="s">
        <v>458</v>
      </c>
      <c r="B34" s="90">
        <v>6</v>
      </c>
      <c r="C34" s="90">
        <v>1</v>
      </c>
      <c r="D34" s="90">
        <v>2</v>
      </c>
      <c r="E34" s="90">
        <v>2</v>
      </c>
      <c r="F34" s="90">
        <v>0</v>
      </c>
      <c r="G34" s="90">
        <v>11</v>
      </c>
      <c r="H34" s="91">
        <v>0.35294117647058826</v>
      </c>
      <c r="I34" s="91">
        <v>0.1111111111111111</v>
      </c>
      <c r="J34" s="91">
        <v>0.18181818181818182</v>
      </c>
      <c r="K34" s="91">
        <v>9.5238095238095233E-2</v>
      </c>
      <c r="L34" s="91">
        <v>0</v>
      </c>
      <c r="M34" s="91">
        <v>0.18333333333333332</v>
      </c>
    </row>
    <row r="35" spans="1:13" x14ac:dyDescent="0.25">
      <c r="A35" s="89" t="s">
        <v>429</v>
      </c>
      <c r="B35" s="90">
        <v>2</v>
      </c>
      <c r="C35" s="90">
        <v>0</v>
      </c>
      <c r="D35" s="90">
        <v>0</v>
      </c>
      <c r="E35" s="90">
        <v>0</v>
      </c>
      <c r="F35" s="90">
        <v>0</v>
      </c>
      <c r="G35" s="90">
        <v>2</v>
      </c>
      <c r="H35" s="91">
        <v>0.11764705882352941</v>
      </c>
      <c r="I35" s="91">
        <v>0</v>
      </c>
      <c r="J35" s="91">
        <v>0</v>
      </c>
      <c r="K35" s="91">
        <v>0</v>
      </c>
      <c r="L35" s="91">
        <v>0</v>
      </c>
      <c r="M35" s="91">
        <v>3.3333333333333333E-2</v>
      </c>
    </row>
    <row r="36" spans="1:13" x14ac:dyDescent="0.25">
      <c r="A36" s="88" t="s">
        <v>803</v>
      </c>
      <c r="B36" s="90">
        <v>11</v>
      </c>
      <c r="C36" s="90">
        <v>5</v>
      </c>
      <c r="D36" s="90">
        <v>15</v>
      </c>
      <c r="E36" s="90">
        <v>15</v>
      </c>
      <c r="F36" s="90">
        <v>7</v>
      </c>
      <c r="G36" s="90">
        <v>53</v>
      </c>
      <c r="H36" s="91">
        <v>0.6470588235294118</v>
      </c>
      <c r="I36" s="91">
        <v>0.55555555555555558</v>
      </c>
      <c r="J36" s="91">
        <v>1.3636363636363635</v>
      </c>
      <c r="K36" s="91">
        <v>0.71428571428571419</v>
      </c>
      <c r="L36" s="91">
        <v>1</v>
      </c>
      <c r="M36" s="91">
        <v>0.8833333333333333</v>
      </c>
    </row>
    <row r="37" spans="1:13" x14ac:dyDescent="0.25">
      <c r="A37" s="89" t="s">
        <v>179</v>
      </c>
      <c r="B37" s="90">
        <v>2</v>
      </c>
      <c r="C37" s="90">
        <v>4</v>
      </c>
      <c r="D37" s="90">
        <v>0</v>
      </c>
      <c r="E37" s="90">
        <v>5</v>
      </c>
      <c r="F37" s="90">
        <v>0</v>
      </c>
      <c r="G37" s="90">
        <v>11</v>
      </c>
      <c r="H37" s="91">
        <v>0.11764705882352941</v>
      </c>
      <c r="I37" s="91">
        <v>0.44444444444444442</v>
      </c>
      <c r="J37" s="91">
        <v>0</v>
      </c>
      <c r="K37" s="91">
        <v>0.23809523809523808</v>
      </c>
      <c r="L37" s="91">
        <v>0</v>
      </c>
      <c r="M37" s="91">
        <v>0.18333333333333332</v>
      </c>
    </row>
    <row r="38" spans="1:13" x14ac:dyDescent="0.25">
      <c r="A38" s="89" t="s">
        <v>577</v>
      </c>
      <c r="B38" s="90">
        <v>0</v>
      </c>
      <c r="C38" s="90">
        <v>0</v>
      </c>
      <c r="D38" s="90">
        <v>0</v>
      </c>
      <c r="E38" s="90">
        <v>1</v>
      </c>
      <c r="F38" s="90">
        <v>0</v>
      </c>
      <c r="G38" s="90">
        <v>1</v>
      </c>
      <c r="H38" s="91">
        <v>0</v>
      </c>
      <c r="I38" s="91">
        <v>0</v>
      </c>
      <c r="J38" s="91">
        <v>0</v>
      </c>
      <c r="K38" s="91">
        <v>4.7619047619047616E-2</v>
      </c>
      <c r="L38" s="91">
        <v>0</v>
      </c>
      <c r="M38" s="91">
        <v>1.6666666666666666E-2</v>
      </c>
    </row>
    <row r="39" spans="1:13" x14ac:dyDescent="0.25">
      <c r="A39" s="89" t="s">
        <v>243</v>
      </c>
      <c r="B39" s="90">
        <v>0</v>
      </c>
      <c r="C39" s="90">
        <v>0</v>
      </c>
      <c r="D39" s="90">
        <v>0</v>
      </c>
      <c r="E39" s="90">
        <v>0</v>
      </c>
      <c r="F39" s="90">
        <v>1</v>
      </c>
      <c r="G39" s="90">
        <v>1</v>
      </c>
      <c r="H39" s="91">
        <v>0</v>
      </c>
      <c r="I39" s="91">
        <v>0</v>
      </c>
      <c r="J39" s="91">
        <v>0</v>
      </c>
      <c r="K39" s="91">
        <v>0</v>
      </c>
      <c r="L39" s="91">
        <v>0.14285714285714285</v>
      </c>
      <c r="M39" s="91">
        <v>1.6666666666666666E-2</v>
      </c>
    </row>
    <row r="40" spans="1:13" x14ac:dyDescent="0.25">
      <c r="A40" s="89" t="s">
        <v>488</v>
      </c>
      <c r="B40" s="90">
        <v>0</v>
      </c>
      <c r="C40" s="90">
        <v>0</v>
      </c>
      <c r="D40" s="90">
        <v>3</v>
      </c>
      <c r="E40" s="90">
        <v>0</v>
      </c>
      <c r="F40" s="90">
        <v>0</v>
      </c>
      <c r="G40" s="90">
        <v>3</v>
      </c>
      <c r="H40" s="91">
        <v>0</v>
      </c>
      <c r="I40" s="91">
        <v>0</v>
      </c>
      <c r="J40" s="91">
        <v>0.27272727272727271</v>
      </c>
      <c r="K40" s="91">
        <v>0</v>
      </c>
      <c r="L40" s="91">
        <v>0</v>
      </c>
      <c r="M40" s="91">
        <v>0.05</v>
      </c>
    </row>
    <row r="41" spans="1:13" x14ac:dyDescent="0.25">
      <c r="A41" s="89" t="s">
        <v>538</v>
      </c>
      <c r="B41" s="90">
        <v>1</v>
      </c>
      <c r="C41" s="90">
        <v>0</v>
      </c>
      <c r="D41" s="90">
        <v>0</v>
      </c>
      <c r="E41" s="90">
        <v>0</v>
      </c>
      <c r="F41" s="90">
        <v>0</v>
      </c>
      <c r="G41" s="90">
        <v>1</v>
      </c>
      <c r="H41" s="91">
        <v>5.8823529411764705E-2</v>
      </c>
      <c r="I41" s="91">
        <v>0</v>
      </c>
      <c r="J41" s="91">
        <v>0</v>
      </c>
      <c r="K41" s="91">
        <v>0</v>
      </c>
      <c r="L41" s="91">
        <v>0</v>
      </c>
      <c r="M41" s="91">
        <v>1.6666666666666666E-2</v>
      </c>
    </row>
    <row r="42" spans="1:13" x14ac:dyDescent="0.25">
      <c r="A42" s="89" t="s">
        <v>253</v>
      </c>
      <c r="B42" s="90">
        <v>2</v>
      </c>
      <c r="C42" s="90">
        <v>0</v>
      </c>
      <c r="D42" s="90">
        <v>0</v>
      </c>
      <c r="E42" s="90">
        <v>0</v>
      </c>
      <c r="F42" s="90">
        <v>0</v>
      </c>
      <c r="G42" s="90">
        <v>2</v>
      </c>
      <c r="H42" s="91">
        <v>0.11764705882352941</v>
      </c>
      <c r="I42" s="91">
        <v>0</v>
      </c>
      <c r="J42" s="91">
        <v>0</v>
      </c>
      <c r="K42" s="91">
        <v>0</v>
      </c>
      <c r="L42" s="91">
        <v>0</v>
      </c>
      <c r="M42" s="91">
        <v>3.3333333333333333E-2</v>
      </c>
    </row>
    <row r="43" spans="1:13" x14ac:dyDescent="0.25">
      <c r="A43" s="89" t="s">
        <v>258</v>
      </c>
      <c r="B43" s="90">
        <v>0</v>
      </c>
      <c r="C43" s="90">
        <v>0</v>
      </c>
      <c r="D43" s="90">
        <v>2</v>
      </c>
      <c r="E43" s="90">
        <v>3</v>
      </c>
      <c r="F43" s="90">
        <v>0</v>
      </c>
      <c r="G43" s="90">
        <v>5</v>
      </c>
      <c r="H43" s="91">
        <v>0</v>
      </c>
      <c r="I43" s="91">
        <v>0</v>
      </c>
      <c r="J43" s="91">
        <v>0.18181818181818182</v>
      </c>
      <c r="K43" s="91">
        <v>0.14285714285714285</v>
      </c>
      <c r="L43" s="91">
        <v>0</v>
      </c>
      <c r="M43" s="91">
        <v>8.3333333333333329E-2</v>
      </c>
    </row>
    <row r="44" spans="1:13" x14ac:dyDescent="0.25">
      <c r="A44" s="89" t="s">
        <v>622</v>
      </c>
      <c r="B44" s="90">
        <v>3</v>
      </c>
      <c r="C44" s="90">
        <v>0</v>
      </c>
      <c r="D44" s="90">
        <v>0</v>
      </c>
      <c r="E44" s="90">
        <v>0</v>
      </c>
      <c r="F44" s="90">
        <v>0</v>
      </c>
      <c r="G44" s="90">
        <v>3</v>
      </c>
      <c r="H44" s="91">
        <v>0.17647058823529413</v>
      </c>
      <c r="I44" s="91">
        <v>0</v>
      </c>
      <c r="J44" s="91">
        <v>0</v>
      </c>
      <c r="K44" s="91">
        <v>0</v>
      </c>
      <c r="L44" s="91">
        <v>0</v>
      </c>
      <c r="M44" s="91">
        <v>0.05</v>
      </c>
    </row>
    <row r="45" spans="1:13" x14ac:dyDescent="0.25">
      <c r="A45" s="89" t="s">
        <v>252</v>
      </c>
      <c r="B45" s="90">
        <v>0</v>
      </c>
      <c r="C45" s="90">
        <v>0</v>
      </c>
      <c r="D45" s="90">
        <v>6</v>
      </c>
      <c r="E45" s="90">
        <v>3</v>
      </c>
      <c r="F45" s="90">
        <v>0</v>
      </c>
      <c r="G45" s="90">
        <v>9</v>
      </c>
      <c r="H45" s="91">
        <v>0</v>
      </c>
      <c r="I45" s="91">
        <v>0</v>
      </c>
      <c r="J45" s="91">
        <v>0.54545454545454541</v>
      </c>
      <c r="K45" s="91">
        <v>0.14285714285714285</v>
      </c>
      <c r="L45" s="91">
        <v>0</v>
      </c>
      <c r="M45" s="91">
        <v>0.15</v>
      </c>
    </row>
    <row r="46" spans="1:13" x14ac:dyDescent="0.25">
      <c r="A46" s="89" t="s">
        <v>304</v>
      </c>
      <c r="B46" s="90">
        <v>1</v>
      </c>
      <c r="C46" s="90">
        <v>1</v>
      </c>
      <c r="D46" s="90">
        <v>3</v>
      </c>
      <c r="E46" s="90">
        <v>3</v>
      </c>
      <c r="F46" s="90">
        <v>3</v>
      </c>
      <c r="G46" s="90">
        <v>11</v>
      </c>
      <c r="H46" s="91">
        <v>5.8823529411764705E-2</v>
      </c>
      <c r="I46" s="91">
        <v>0.1111111111111111</v>
      </c>
      <c r="J46" s="91">
        <v>0.27272727272727271</v>
      </c>
      <c r="K46" s="91">
        <v>0.14285714285714285</v>
      </c>
      <c r="L46" s="91">
        <v>0.42857142857142855</v>
      </c>
      <c r="M46" s="91">
        <v>0.18333333333333332</v>
      </c>
    </row>
    <row r="47" spans="1:13" x14ac:dyDescent="0.25">
      <c r="A47" s="89" t="s">
        <v>172</v>
      </c>
      <c r="B47" s="90">
        <v>2</v>
      </c>
      <c r="C47" s="90">
        <v>0</v>
      </c>
      <c r="D47" s="90">
        <v>1</v>
      </c>
      <c r="E47" s="90">
        <v>0</v>
      </c>
      <c r="F47" s="90">
        <v>3</v>
      </c>
      <c r="G47" s="90">
        <v>6</v>
      </c>
      <c r="H47" s="91">
        <v>0.11764705882352941</v>
      </c>
      <c r="I47" s="91">
        <v>0</v>
      </c>
      <c r="J47" s="91">
        <v>9.0909090909090912E-2</v>
      </c>
      <c r="K47" s="91">
        <v>0</v>
      </c>
      <c r="L47" s="91">
        <v>0.42857142857142855</v>
      </c>
      <c r="M47" s="91">
        <v>0.1</v>
      </c>
    </row>
    <row r="48" spans="1:13" x14ac:dyDescent="0.25">
      <c r="A48" s="88" t="s">
        <v>832</v>
      </c>
      <c r="B48" s="90">
        <v>92</v>
      </c>
      <c r="C48" s="90">
        <v>53</v>
      </c>
      <c r="D48" s="90">
        <v>54</v>
      </c>
      <c r="E48" s="90">
        <v>92</v>
      </c>
      <c r="F48" s="90">
        <v>34</v>
      </c>
      <c r="G48" s="90">
        <v>325</v>
      </c>
      <c r="H48" s="90">
        <v>5.4117647058823506</v>
      </c>
      <c r="I48" s="90">
        <v>5.8888888888888884</v>
      </c>
      <c r="J48" s="90">
        <v>4.9090909090909083</v>
      </c>
      <c r="K48" s="90">
        <v>4.3809523809523823</v>
      </c>
      <c r="L48" s="90">
        <v>4.8571428571428568</v>
      </c>
      <c r="M48" s="90">
        <v>5.4166666666666652</v>
      </c>
    </row>
    <row r="54" spans="2:21" s="4" customFormat="1" ht="90" x14ac:dyDescent="0.25">
      <c r="B54" s="4" t="s">
        <v>819</v>
      </c>
      <c r="C54" s="4" t="s">
        <v>820</v>
      </c>
      <c r="D54" s="4" t="s">
        <v>821</v>
      </c>
      <c r="E54" s="4" t="s">
        <v>822</v>
      </c>
      <c r="F54" s="4" t="s">
        <v>823</v>
      </c>
      <c r="G54" s="4" t="s">
        <v>824</v>
      </c>
      <c r="H54" s="4" t="s">
        <v>825</v>
      </c>
      <c r="I54" s="4" t="s">
        <v>826</v>
      </c>
      <c r="J54" s="4" t="s">
        <v>827</v>
      </c>
      <c r="K54" s="4" t="s">
        <v>828</v>
      </c>
      <c r="L54" s="4" t="s">
        <v>829</v>
      </c>
      <c r="M54" s="4" t="s">
        <v>830</v>
      </c>
      <c r="N54" s="4" t="s">
        <v>831</v>
      </c>
      <c r="P54" s="6" t="s">
        <v>154</v>
      </c>
      <c r="Q54" s="5" t="s">
        <v>193</v>
      </c>
      <c r="R54" s="5" t="s">
        <v>251</v>
      </c>
      <c r="S54" s="5" t="s">
        <v>273</v>
      </c>
      <c r="T54" s="5" t="s">
        <v>330</v>
      </c>
      <c r="U54" s="37" t="s">
        <v>700</v>
      </c>
    </row>
    <row r="55" spans="2:21" s="39" customFormat="1" x14ac:dyDescent="0.25">
      <c r="B55" s="39" t="s">
        <v>798</v>
      </c>
      <c r="C55" s="39">
        <v>18</v>
      </c>
      <c r="D55" s="39">
        <v>11</v>
      </c>
      <c r="E55" s="39">
        <v>4</v>
      </c>
      <c r="F55" s="39">
        <v>13</v>
      </c>
      <c r="G55" s="39">
        <v>5</v>
      </c>
      <c r="H55" s="39">
        <v>51</v>
      </c>
      <c r="I55" s="93">
        <v>1.0588235294117647</v>
      </c>
      <c r="J55" s="93">
        <v>1.2222222222222221</v>
      </c>
      <c r="K55" s="93">
        <v>0.36363636363636365</v>
      </c>
      <c r="L55" s="93">
        <v>0.61904761904761907</v>
      </c>
      <c r="M55" s="93">
        <v>0.71428571428571419</v>
      </c>
      <c r="N55" s="93">
        <v>0.85000000000000009</v>
      </c>
      <c r="P55" s="39" t="str">
        <f>CONCATENATE(C55," (",TEXT(I55,"0%"),")")</f>
        <v>18 (106%)</v>
      </c>
      <c r="Q55" s="39" t="str">
        <f t="shared" ref="Q55:U55" si="0">CONCATENATE(D55," (",TEXT(J55,"0%"),")")</f>
        <v>11 (122%)</v>
      </c>
      <c r="R55" s="39" t="str">
        <f t="shared" si="0"/>
        <v>4 (36%)</v>
      </c>
      <c r="S55" s="39" t="str">
        <f t="shared" si="0"/>
        <v>13 (62%)</v>
      </c>
      <c r="T55" s="39" t="str">
        <f t="shared" si="0"/>
        <v>5 (71%)</v>
      </c>
      <c r="U55" s="39" t="str">
        <f t="shared" si="0"/>
        <v>51 (85%)</v>
      </c>
    </row>
    <row r="56" spans="2:21" s="94" customFormat="1" x14ac:dyDescent="0.25">
      <c r="B56" s="94" t="s">
        <v>287</v>
      </c>
      <c r="C56" s="94">
        <v>0</v>
      </c>
      <c r="D56" s="94">
        <v>3</v>
      </c>
      <c r="E56" s="94">
        <v>0</v>
      </c>
      <c r="F56" s="94">
        <v>0</v>
      </c>
      <c r="G56" s="94">
        <v>0</v>
      </c>
      <c r="H56" s="94">
        <v>3</v>
      </c>
      <c r="I56" s="95">
        <v>0</v>
      </c>
      <c r="J56" s="95">
        <v>0.33333333333333331</v>
      </c>
      <c r="K56" s="95">
        <v>0</v>
      </c>
      <c r="L56" s="95">
        <v>0</v>
      </c>
      <c r="M56" s="95">
        <v>0</v>
      </c>
      <c r="N56" s="95">
        <v>0.05</v>
      </c>
      <c r="P56" s="94" t="str">
        <f t="shared" ref="P56:P98" si="1">CONCATENATE(C56," (",TEXT(I56,"0%"),")")</f>
        <v>0 (0%)</v>
      </c>
      <c r="Q56" s="94" t="str">
        <f t="shared" ref="Q56:Q98" si="2">CONCATENATE(D56," (",TEXT(J56,"0%"),")")</f>
        <v>3 (33%)</v>
      </c>
      <c r="R56" s="94" t="str">
        <f t="shared" ref="R56:R98" si="3">CONCATENATE(E56," (",TEXT(K56,"0%"),")")</f>
        <v>0 (0%)</v>
      </c>
      <c r="S56" s="94" t="str">
        <f t="shared" ref="S56:S98" si="4">CONCATENATE(F56," (",TEXT(L56,"0%"),")")</f>
        <v>0 (0%)</v>
      </c>
      <c r="T56" s="94" t="str">
        <f t="shared" ref="T56:T98" si="5">CONCATENATE(G56," (",TEXT(M56,"0%"),")")</f>
        <v>0 (0%)</v>
      </c>
      <c r="U56" s="94" t="str">
        <f t="shared" ref="U56:U98" si="6">CONCATENATE(H56," (",TEXT(N56,"0%"),")")</f>
        <v>3 (5%)</v>
      </c>
    </row>
    <row r="57" spans="2:21" s="94" customFormat="1" x14ac:dyDescent="0.25">
      <c r="B57" s="94" t="s">
        <v>233</v>
      </c>
      <c r="C57" s="94">
        <v>2</v>
      </c>
      <c r="D57" s="94">
        <v>1</v>
      </c>
      <c r="E57" s="94">
        <v>0</v>
      </c>
      <c r="F57" s="94">
        <v>0</v>
      </c>
      <c r="G57" s="94">
        <v>0</v>
      </c>
      <c r="H57" s="94">
        <v>3</v>
      </c>
      <c r="I57" s="95">
        <v>0.11764705882352941</v>
      </c>
      <c r="J57" s="95">
        <v>0.1111111111111111</v>
      </c>
      <c r="K57" s="95">
        <v>0</v>
      </c>
      <c r="L57" s="95">
        <v>0</v>
      </c>
      <c r="M57" s="95">
        <v>0</v>
      </c>
      <c r="N57" s="95">
        <v>0.05</v>
      </c>
      <c r="P57" s="94" t="str">
        <f t="shared" si="1"/>
        <v>2 (12%)</v>
      </c>
      <c r="Q57" s="94" t="str">
        <f t="shared" si="2"/>
        <v>1 (11%)</v>
      </c>
      <c r="R57" s="94" t="str">
        <f t="shared" si="3"/>
        <v>0 (0%)</v>
      </c>
      <c r="S57" s="94" t="str">
        <f t="shared" si="4"/>
        <v>0 (0%)</v>
      </c>
      <c r="T57" s="94" t="str">
        <f t="shared" si="5"/>
        <v>0 (0%)</v>
      </c>
      <c r="U57" s="94" t="str">
        <f t="shared" si="6"/>
        <v>3 (5%)</v>
      </c>
    </row>
    <row r="58" spans="2:21" s="94" customFormat="1" x14ac:dyDescent="0.25">
      <c r="B58" s="94" t="s">
        <v>263</v>
      </c>
      <c r="C58" s="94">
        <v>7</v>
      </c>
      <c r="D58" s="94">
        <v>0</v>
      </c>
      <c r="E58" s="94">
        <v>2</v>
      </c>
      <c r="F58" s="94">
        <v>3</v>
      </c>
      <c r="G58" s="94">
        <v>3</v>
      </c>
      <c r="H58" s="94">
        <v>15</v>
      </c>
      <c r="I58" s="95">
        <v>0.41176470588235292</v>
      </c>
      <c r="J58" s="95">
        <v>0</v>
      </c>
      <c r="K58" s="95">
        <v>0.18181818181818182</v>
      </c>
      <c r="L58" s="95">
        <v>0.14285714285714285</v>
      </c>
      <c r="M58" s="95">
        <v>0.42857142857142855</v>
      </c>
      <c r="N58" s="95">
        <v>0.25</v>
      </c>
      <c r="P58" s="94" t="str">
        <f t="shared" si="1"/>
        <v>7 (41%)</v>
      </c>
      <c r="Q58" s="94" t="str">
        <f t="shared" si="2"/>
        <v>0 (0%)</v>
      </c>
      <c r="R58" s="94" t="str">
        <f t="shared" si="3"/>
        <v>2 (18%)</v>
      </c>
      <c r="S58" s="94" t="str">
        <f t="shared" si="4"/>
        <v>3 (14%)</v>
      </c>
      <c r="T58" s="94" t="str">
        <f t="shared" si="5"/>
        <v>3 (43%)</v>
      </c>
      <c r="U58" s="94" t="str">
        <f t="shared" si="6"/>
        <v>15 (25%)</v>
      </c>
    </row>
    <row r="59" spans="2:21" s="94" customFormat="1" x14ac:dyDescent="0.25">
      <c r="B59" s="94" t="s">
        <v>202</v>
      </c>
      <c r="C59" s="94">
        <v>3</v>
      </c>
      <c r="D59" s="94">
        <v>4</v>
      </c>
      <c r="E59" s="94">
        <v>2</v>
      </c>
      <c r="F59" s="94">
        <v>4</v>
      </c>
      <c r="G59" s="94">
        <v>0</v>
      </c>
      <c r="H59" s="94">
        <v>13</v>
      </c>
      <c r="I59" s="95">
        <v>0.17647058823529413</v>
      </c>
      <c r="J59" s="95">
        <v>0.44444444444444442</v>
      </c>
      <c r="K59" s="95">
        <v>0.18181818181818182</v>
      </c>
      <c r="L59" s="95">
        <v>0.19047619047619047</v>
      </c>
      <c r="M59" s="95">
        <v>0</v>
      </c>
      <c r="N59" s="95">
        <v>0.21666666666666667</v>
      </c>
      <c r="P59" s="94" t="str">
        <f t="shared" si="1"/>
        <v>3 (18%)</v>
      </c>
      <c r="Q59" s="94" t="str">
        <f t="shared" si="2"/>
        <v>4 (44%)</v>
      </c>
      <c r="R59" s="94" t="str">
        <f t="shared" si="3"/>
        <v>2 (18%)</v>
      </c>
      <c r="S59" s="94" t="str">
        <f t="shared" si="4"/>
        <v>4 (19%)</v>
      </c>
      <c r="T59" s="94" t="str">
        <f t="shared" si="5"/>
        <v>0 (0%)</v>
      </c>
      <c r="U59" s="94" t="str">
        <f t="shared" si="6"/>
        <v>13 (22%)</v>
      </c>
    </row>
    <row r="60" spans="2:21" s="94" customFormat="1" x14ac:dyDescent="0.25">
      <c r="B60" s="94" t="s">
        <v>495</v>
      </c>
      <c r="C60" s="94">
        <v>0</v>
      </c>
      <c r="D60" s="94">
        <v>0</v>
      </c>
      <c r="E60" s="94">
        <v>0</v>
      </c>
      <c r="F60" s="94">
        <v>0</v>
      </c>
      <c r="G60" s="94">
        <v>0</v>
      </c>
      <c r="H60" s="94">
        <v>0</v>
      </c>
      <c r="I60" s="95">
        <v>0</v>
      </c>
      <c r="J60" s="95">
        <v>0</v>
      </c>
      <c r="K60" s="95">
        <v>0</v>
      </c>
      <c r="L60" s="95">
        <v>0</v>
      </c>
      <c r="M60" s="95">
        <v>0</v>
      </c>
      <c r="N60" s="95">
        <v>0</v>
      </c>
      <c r="P60" s="94" t="str">
        <f t="shared" si="1"/>
        <v>0 (0%)</v>
      </c>
      <c r="Q60" s="94" t="str">
        <f t="shared" si="2"/>
        <v>0 (0%)</v>
      </c>
      <c r="R60" s="94" t="str">
        <f t="shared" si="3"/>
        <v>0 (0%)</v>
      </c>
      <c r="S60" s="94" t="str">
        <f t="shared" si="4"/>
        <v>0 (0%)</v>
      </c>
      <c r="T60" s="94" t="str">
        <f t="shared" si="5"/>
        <v>0 (0%)</v>
      </c>
      <c r="U60" s="94" t="str">
        <f t="shared" si="6"/>
        <v>0 (0%)</v>
      </c>
    </row>
    <row r="61" spans="2:21" s="94" customFormat="1" x14ac:dyDescent="0.25">
      <c r="B61" s="94" t="s">
        <v>242</v>
      </c>
      <c r="C61" s="94">
        <v>1</v>
      </c>
      <c r="D61" s="94">
        <v>0</v>
      </c>
      <c r="E61" s="94">
        <v>0</v>
      </c>
      <c r="F61" s="94">
        <v>0</v>
      </c>
      <c r="G61" s="94">
        <v>0</v>
      </c>
      <c r="H61" s="94">
        <v>1</v>
      </c>
      <c r="I61" s="95">
        <v>5.8823529411764705E-2</v>
      </c>
      <c r="J61" s="95">
        <v>0</v>
      </c>
      <c r="K61" s="95">
        <v>0</v>
      </c>
      <c r="L61" s="95">
        <v>0</v>
      </c>
      <c r="M61" s="95">
        <v>0</v>
      </c>
      <c r="N61" s="95">
        <v>1.6666666666666666E-2</v>
      </c>
      <c r="P61" s="94" t="str">
        <f t="shared" si="1"/>
        <v>1 (6%)</v>
      </c>
      <c r="Q61" s="94" t="str">
        <f t="shared" si="2"/>
        <v>0 (0%)</v>
      </c>
      <c r="R61" s="94" t="str">
        <f t="shared" si="3"/>
        <v>0 (0%)</v>
      </c>
      <c r="S61" s="94" t="str">
        <f t="shared" si="4"/>
        <v>0 (0%)</v>
      </c>
      <c r="T61" s="94" t="str">
        <f t="shared" si="5"/>
        <v>0 (0%)</v>
      </c>
      <c r="U61" s="94" t="str">
        <f t="shared" si="6"/>
        <v>1 (2%)</v>
      </c>
    </row>
    <row r="62" spans="2:21" s="94" customFormat="1" x14ac:dyDescent="0.25">
      <c r="B62" s="94" t="s">
        <v>177</v>
      </c>
      <c r="C62" s="94">
        <v>5</v>
      </c>
      <c r="D62" s="94">
        <v>3</v>
      </c>
      <c r="E62" s="94">
        <v>0</v>
      </c>
      <c r="F62" s="94">
        <v>6</v>
      </c>
      <c r="G62" s="94">
        <v>2</v>
      </c>
      <c r="H62" s="94">
        <v>16</v>
      </c>
      <c r="I62" s="95">
        <v>0.29411764705882354</v>
      </c>
      <c r="J62" s="95">
        <v>0.33333333333333331</v>
      </c>
      <c r="K62" s="95">
        <v>0</v>
      </c>
      <c r="L62" s="95">
        <v>0.2857142857142857</v>
      </c>
      <c r="M62" s="95">
        <v>0.2857142857142857</v>
      </c>
      <c r="N62" s="95">
        <v>0.26666666666666666</v>
      </c>
      <c r="P62" s="94" t="str">
        <f t="shared" si="1"/>
        <v>5 (29%)</v>
      </c>
      <c r="Q62" s="94" t="str">
        <f t="shared" si="2"/>
        <v>3 (33%)</v>
      </c>
      <c r="R62" s="94" t="str">
        <f t="shared" si="3"/>
        <v>0 (0%)</v>
      </c>
      <c r="S62" s="94" t="str">
        <f t="shared" si="4"/>
        <v>6 (29%)</v>
      </c>
      <c r="T62" s="94" t="str">
        <f t="shared" si="5"/>
        <v>2 (29%)</v>
      </c>
      <c r="U62" s="94" t="str">
        <f t="shared" si="6"/>
        <v>16 (27%)</v>
      </c>
    </row>
    <row r="63" spans="2:21" s="39" customFormat="1" x14ac:dyDescent="0.25">
      <c r="B63" s="39" t="s">
        <v>799</v>
      </c>
      <c r="C63" s="39">
        <v>19</v>
      </c>
      <c r="D63" s="39">
        <v>5</v>
      </c>
      <c r="E63" s="39">
        <v>6</v>
      </c>
      <c r="F63" s="39">
        <v>5</v>
      </c>
      <c r="G63" s="39">
        <v>13</v>
      </c>
      <c r="H63" s="39">
        <v>48</v>
      </c>
      <c r="I63" s="93">
        <v>1.1176470588235294</v>
      </c>
      <c r="J63" s="93">
        <v>0.55555555555555558</v>
      </c>
      <c r="K63" s="93">
        <v>0.54545454545454541</v>
      </c>
      <c r="L63" s="93">
        <v>0.23809523809523808</v>
      </c>
      <c r="M63" s="93">
        <v>1.8571428571428572</v>
      </c>
      <c r="N63" s="93">
        <v>0.8</v>
      </c>
      <c r="P63" s="39" t="str">
        <f t="shared" si="1"/>
        <v>19 (112%)</v>
      </c>
      <c r="Q63" s="39" t="str">
        <f t="shared" si="2"/>
        <v>5 (56%)</v>
      </c>
      <c r="R63" s="39" t="str">
        <f t="shared" si="3"/>
        <v>6 (55%)</v>
      </c>
      <c r="S63" s="39" t="str">
        <f t="shared" si="4"/>
        <v>5 (24%)</v>
      </c>
      <c r="T63" s="39" t="str">
        <f t="shared" si="5"/>
        <v>13 (186%)</v>
      </c>
      <c r="U63" s="39" t="str">
        <f t="shared" si="6"/>
        <v>48 (80%)</v>
      </c>
    </row>
    <row r="64" spans="2:21" s="94" customFormat="1" x14ac:dyDescent="0.25">
      <c r="B64" s="94" t="s">
        <v>536</v>
      </c>
      <c r="C64" s="94">
        <v>2</v>
      </c>
      <c r="D64" s="94">
        <v>0</v>
      </c>
      <c r="E64" s="94">
        <v>2</v>
      </c>
      <c r="F64" s="94">
        <v>0</v>
      </c>
      <c r="G64" s="94">
        <v>7</v>
      </c>
      <c r="H64" s="94">
        <v>11</v>
      </c>
      <c r="I64" s="95">
        <v>0.11764705882352941</v>
      </c>
      <c r="J64" s="95">
        <v>0</v>
      </c>
      <c r="K64" s="95">
        <v>0.18181818181818182</v>
      </c>
      <c r="L64" s="95">
        <v>0</v>
      </c>
      <c r="M64" s="95">
        <v>1</v>
      </c>
      <c r="N64" s="95">
        <v>0.18333333333333332</v>
      </c>
      <c r="P64" s="94" t="str">
        <f t="shared" si="1"/>
        <v>2 (12%)</v>
      </c>
      <c r="Q64" s="94" t="str">
        <f t="shared" si="2"/>
        <v>0 (0%)</v>
      </c>
      <c r="R64" s="94" t="str">
        <f t="shared" si="3"/>
        <v>2 (18%)</v>
      </c>
      <c r="S64" s="94" t="str">
        <f t="shared" si="4"/>
        <v>0 (0%)</v>
      </c>
      <c r="T64" s="94" t="str">
        <f t="shared" si="5"/>
        <v>7 (100%)</v>
      </c>
      <c r="U64" s="94" t="str">
        <f t="shared" si="6"/>
        <v>11 (18%)</v>
      </c>
    </row>
    <row r="65" spans="2:21" s="94" customFormat="1" x14ac:dyDescent="0.25">
      <c r="B65" s="94" t="s">
        <v>156</v>
      </c>
      <c r="C65" s="94">
        <v>17</v>
      </c>
      <c r="D65" s="94">
        <v>5</v>
      </c>
      <c r="E65" s="94">
        <v>4</v>
      </c>
      <c r="F65" s="94">
        <v>5</v>
      </c>
      <c r="G65" s="94">
        <v>4</v>
      </c>
      <c r="H65" s="94">
        <v>35</v>
      </c>
      <c r="I65" s="95">
        <v>1</v>
      </c>
      <c r="J65" s="95">
        <v>0.55555555555555558</v>
      </c>
      <c r="K65" s="95">
        <v>0.36363636363636365</v>
      </c>
      <c r="L65" s="95">
        <v>0.23809523809523808</v>
      </c>
      <c r="M65" s="95">
        <v>0.5714285714285714</v>
      </c>
      <c r="N65" s="95">
        <v>0.58333333333333337</v>
      </c>
      <c r="P65" s="94" t="str">
        <f t="shared" si="1"/>
        <v>17 (100%)</v>
      </c>
      <c r="Q65" s="94" t="str">
        <f t="shared" si="2"/>
        <v>5 (56%)</v>
      </c>
      <c r="R65" s="94" t="str">
        <f t="shared" si="3"/>
        <v>4 (36%)</v>
      </c>
      <c r="S65" s="94" t="str">
        <f t="shared" si="4"/>
        <v>5 (24%)</v>
      </c>
      <c r="T65" s="94" t="str">
        <f t="shared" si="5"/>
        <v>4 (57%)</v>
      </c>
      <c r="U65" s="94" t="str">
        <f t="shared" si="6"/>
        <v>35 (58%)</v>
      </c>
    </row>
    <row r="66" spans="2:21" s="94" customFormat="1" x14ac:dyDescent="0.25">
      <c r="B66" s="94" t="s">
        <v>215</v>
      </c>
      <c r="C66" s="94">
        <v>0</v>
      </c>
      <c r="D66" s="94">
        <v>0</v>
      </c>
      <c r="E66" s="94">
        <v>0</v>
      </c>
      <c r="F66" s="94">
        <v>0</v>
      </c>
      <c r="G66" s="94">
        <v>2</v>
      </c>
      <c r="H66" s="94">
        <v>2</v>
      </c>
      <c r="I66" s="95">
        <v>0</v>
      </c>
      <c r="J66" s="95">
        <v>0</v>
      </c>
      <c r="K66" s="95">
        <v>0</v>
      </c>
      <c r="L66" s="95">
        <v>0</v>
      </c>
      <c r="M66" s="95">
        <v>0.2857142857142857</v>
      </c>
      <c r="N66" s="95">
        <v>3.3333333333333333E-2</v>
      </c>
      <c r="P66" s="94" t="str">
        <f t="shared" si="1"/>
        <v>0 (0%)</v>
      </c>
      <c r="Q66" s="94" t="str">
        <f t="shared" si="2"/>
        <v>0 (0%)</v>
      </c>
      <c r="R66" s="94" t="str">
        <f t="shared" si="3"/>
        <v>0 (0%)</v>
      </c>
      <c r="S66" s="94" t="str">
        <f t="shared" si="4"/>
        <v>0 (0%)</v>
      </c>
      <c r="T66" s="94" t="str">
        <f t="shared" si="5"/>
        <v>2 (29%)</v>
      </c>
      <c r="U66" s="94" t="str">
        <f t="shared" si="6"/>
        <v>2 (3%)</v>
      </c>
    </row>
    <row r="67" spans="2:21" s="39" customFormat="1" x14ac:dyDescent="0.25">
      <c r="B67" s="39" t="s">
        <v>800</v>
      </c>
      <c r="C67" s="39">
        <v>8</v>
      </c>
      <c r="D67" s="39">
        <v>2</v>
      </c>
      <c r="E67" s="39">
        <v>3</v>
      </c>
      <c r="F67" s="39">
        <v>9</v>
      </c>
      <c r="G67" s="39">
        <v>1</v>
      </c>
      <c r="H67" s="39">
        <v>23</v>
      </c>
      <c r="I67" s="93">
        <v>0.47058823529411764</v>
      </c>
      <c r="J67" s="93">
        <v>0.22222222222222221</v>
      </c>
      <c r="K67" s="93">
        <v>0.27272727272727271</v>
      </c>
      <c r="L67" s="93">
        <v>0.42857142857142855</v>
      </c>
      <c r="M67" s="93">
        <v>0.14285714285714285</v>
      </c>
      <c r="N67" s="93">
        <v>0.3833333333333333</v>
      </c>
      <c r="P67" s="39" t="str">
        <f t="shared" si="1"/>
        <v>8 (47%)</v>
      </c>
      <c r="Q67" s="39" t="str">
        <f t="shared" si="2"/>
        <v>2 (22%)</v>
      </c>
      <c r="R67" s="39" t="str">
        <f t="shared" si="3"/>
        <v>3 (27%)</v>
      </c>
      <c r="S67" s="39" t="str">
        <f t="shared" si="4"/>
        <v>9 (43%)</v>
      </c>
      <c r="T67" s="39" t="str">
        <f t="shared" si="5"/>
        <v>1 (14%)</v>
      </c>
      <c r="U67" s="39" t="str">
        <f t="shared" si="6"/>
        <v>23 (38%)</v>
      </c>
    </row>
    <row r="68" spans="2:21" s="94" customFormat="1" x14ac:dyDescent="0.25">
      <c r="B68" s="94" t="s">
        <v>327</v>
      </c>
      <c r="C68" s="94">
        <v>0</v>
      </c>
      <c r="D68" s="94">
        <v>0</v>
      </c>
      <c r="E68" s="94">
        <v>1</v>
      </c>
      <c r="F68" s="94">
        <v>0</v>
      </c>
      <c r="G68" s="94">
        <v>0</v>
      </c>
      <c r="H68" s="94">
        <v>1</v>
      </c>
      <c r="I68" s="95">
        <v>0</v>
      </c>
      <c r="J68" s="95">
        <v>0</v>
      </c>
      <c r="K68" s="95">
        <v>9.0909090909090912E-2</v>
      </c>
      <c r="L68" s="95">
        <v>0</v>
      </c>
      <c r="M68" s="95">
        <v>0</v>
      </c>
      <c r="N68" s="95">
        <v>1.6666666666666666E-2</v>
      </c>
      <c r="P68" s="94" t="str">
        <f t="shared" si="1"/>
        <v>0 (0%)</v>
      </c>
      <c r="Q68" s="94" t="str">
        <f t="shared" si="2"/>
        <v>0 (0%)</v>
      </c>
      <c r="R68" s="94" t="str">
        <f t="shared" si="3"/>
        <v>1 (9%)</v>
      </c>
      <c r="S68" s="94" t="str">
        <f t="shared" si="4"/>
        <v>0 (0%)</v>
      </c>
      <c r="T68" s="94" t="str">
        <f t="shared" si="5"/>
        <v>0 (0%)</v>
      </c>
      <c r="U68" s="94" t="str">
        <f t="shared" si="6"/>
        <v>1 (2%)</v>
      </c>
    </row>
    <row r="69" spans="2:21" s="94" customFormat="1" x14ac:dyDescent="0.25">
      <c r="B69" s="94" t="s">
        <v>568</v>
      </c>
      <c r="C69" s="94">
        <v>0</v>
      </c>
      <c r="D69" s="94">
        <v>0</v>
      </c>
      <c r="E69" s="94">
        <v>0</v>
      </c>
      <c r="F69" s="94">
        <v>1</v>
      </c>
      <c r="G69" s="94">
        <v>0</v>
      </c>
      <c r="H69" s="94">
        <v>1</v>
      </c>
      <c r="I69" s="95">
        <v>0</v>
      </c>
      <c r="J69" s="95">
        <v>0</v>
      </c>
      <c r="K69" s="95">
        <v>0</v>
      </c>
      <c r="L69" s="95">
        <v>4.7619047619047616E-2</v>
      </c>
      <c r="M69" s="95">
        <v>0</v>
      </c>
      <c r="N69" s="95">
        <v>1.6666666666666666E-2</v>
      </c>
      <c r="P69" s="94" t="str">
        <f t="shared" si="1"/>
        <v>0 (0%)</v>
      </c>
      <c r="Q69" s="94" t="str">
        <f t="shared" si="2"/>
        <v>0 (0%)</v>
      </c>
      <c r="R69" s="94" t="str">
        <f t="shared" si="3"/>
        <v>0 (0%)</v>
      </c>
      <c r="S69" s="94" t="str">
        <f t="shared" si="4"/>
        <v>1 (5%)</v>
      </c>
      <c r="T69" s="94" t="str">
        <f t="shared" si="5"/>
        <v>0 (0%)</v>
      </c>
      <c r="U69" s="94" t="str">
        <f t="shared" si="6"/>
        <v>1 (2%)</v>
      </c>
    </row>
    <row r="70" spans="2:21" s="94" customFormat="1" x14ac:dyDescent="0.25">
      <c r="B70" s="94" t="s">
        <v>178</v>
      </c>
      <c r="C70" s="94">
        <v>5</v>
      </c>
      <c r="D70" s="94">
        <v>2</v>
      </c>
      <c r="E70" s="94">
        <v>2</v>
      </c>
      <c r="F70" s="94">
        <v>6</v>
      </c>
      <c r="G70" s="94">
        <v>1</v>
      </c>
      <c r="H70" s="94">
        <v>16</v>
      </c>
      <c r="I70" s="95">
        <v>0.29411764705882354</v>
      </c>
      <c r="J70" s="95">
        <v>0.22222222222222221</v>
      </c>
      <c r="K70" s="95">
        <v>0.18181818181818182</v>
      </c>
      <c r="L70" s="95">
        <v>0.2857142857142857</v>
      </c>
      <c r="M70" s="95">
        <v>0.14285714285714285</v>
      </c>
      <c r="N70" s="95">
        <v>0.26666666666666666</v>
      </c>
      <c r="P70" s="94" t="str">
        <f t="shared" si="1"/>
        <v>5 (29%)</v>
      </c>
      <c r="Q70" s="94" t="str">
        <f t="shared" si="2"/>
        <v>2 (22%)</v>
      </c>
      <c r="R70" s="94" t="str">
        <f t="shared" si="3"/>
        <v>2 (18%)</v>
      </c>
      <c r="S70" s="94" t="str">
        <f t="shared" si="4"/>
        <v>6 (29%)</v>
      </c>
      <c r="T70" s="94" t="str">
        <f t="shared" si="5"/>
        <v>1 (14%)</v>
      </c>
      <c r="U70" s="94" t="str">
        <f t="shared" si="6"/>
        <v>16 (27%)</v>
      </c>
    </row>
    <row r="71" spans="2:21" s="94" customFormat="1" x14ac:dyDescent="0.25">
      <c r="B71" s="94" t="s">
        <v>552</v>
      </c>
      <c r="C71" s="94">
        <v>1</v>
      </c>
      <c r="D71" s="94">
        <v>0</v>
      </c>
      <c r="E71" s="94">
        <v>0</v>
      </c>
      <c r="F71" s="94">
        <v>0</v>
      </c>
      <c r="G71" s="94">
        <v>0</v>
      </c>
      <c r="H71" s="94">
        <v>1</v>
      </c>
      <c r="I71" s="95">
        <v>5.8823529411764705E-2</v>
      </c>
      <c r="J71" s="95">
        <v>0</v>
      </c>
      <c r="K71" s="95">
        <v>0</v>
      </c>
      <c r="L71" s="95">
        <v>0</v>
      </c>
      <c r="M71" s="95">
        <v>0</v>
      </c>
      <c r="N71" s="95">
        <v>1.6666666666666666E-2</v>
      </c>
      <c r="P71" s="94" t="str">
        <f t="shared" si="1"/>
        <v>1 (6%)</v>
      </c>
      <c r="Q71" s="94" t="str">
        <f t="shared" si="2"/>
        <v>0 (0%)</v>
      </c>
      <c r="R71" s="94" t="str">
        <f t="shared" si="3"/>
        <v>0 (0%)</v>
      </c>
      <c r="S71" s="94" t="str">
        <f t="shared" si="4"/>
        <v>0 (0%)</v>
      </c>
      <c r="T71" s="94" t="str">
        <f t="shared" si="5"/>
        <v>0 (0%)</v>
      </c>
      <c r="U71" s="94" t="str">
        <f t="shared" si="6"/>
        <v>1 (2%)</v>
      </c>
    </row>
    <row r="72" spans="2:21" s="94" customFormat="1" x14ac:dyDescent="0.25">
      <c r="B72" s="94" t="s">
        <v>165</v>
      </c>
      <c r="C72" s="94">
        <v>2</v>
      </c>
      <c r="D72" s="94">
        <v>0</v>
      </c>
      <c r="E72" s="94">
        <v>0</v>
      </c>
      <c r="F72" s="94">
        <v>2</v>
      </c>
      <c r="G72" s="94">
        <v>0</v>
      </c>
      <c r="H72" s="94">
        <v>4</v>
      </c>
      <c r="I72" s="95">
        <v>0.11764705882352941</v>
      </c>
      <c r="J72" s="95">
        <v>0</v>
      </c>
      <c r="K72" s="95">
        <v>0</v>
      </c>
      <c r="L72" s="95">
        <v>9.5238095238095233E-2</v>
      </c>
      <c r="M72" s="95">
        <v>0</v>
      </c>
      <c r="N72" s="95">
        <v>6.6666666666666666E-2</v>
      </c>
      <c r="P72" s="94" t="str">
        <f t="shared" si="1"/>
        <v>2 (12%)</v>
      </c>
      <c r="Q72" s="94" t="str">
        <f t="shared" si="2"/>
        <v>0 (0%)</v>
      </c>
      <c r="R72" s="94" t="str">
        <f t="shared" si="3"/>
        <v>0 (0%)</v>
      </c>
      <c r="S72" s="94" t="str">
        <f t="shared" si="4"/>
        <v>2 (10%)</v>
      </c>
      <c r="T72" s="94" t="str">
        <f t="shared" si="5"/>
        <v>0 (0%)</v>
      </c>
      <c r="U72" s="94" t="str">
        <f t="shared" si="6"/>
        <v>4 (7%)</v>
      </c>
    </row>
    <row r="73" spans="2:21" s="39" customFormat="1" x14ac:dyDescent="0.25">
      <c r="B73" s="39" t="s">
        <v>801</v>
      </c>
      <c r="C73" s="39">
        <v>8</v>
      </c>
      <c r="D73" s="39">
        <v>8</v>
      </c>
      <c r="E73" s="39">
        <v>1</v>
      </c>
      <c r="F73" s="39">
        <v>6</v>
      </c>
      <c r="G73" s="39">
        <v>1</v>
      </c>
      <c r="H73" s="39">
        <v>24</v>
      </c>
      <c r="I73" s="93">
        <v>0.4705882352941177</v>
      </c>
      <c r="J73" s="93">
        <v>0.88888888888888884</v>
      </c>
      <c r="K73" s="93">
        <v>9.0909090909090912E-2</v>
      </c>
      <c r="L73" s="93">
        <v>0.2857142857142857</v>
      </c>
      <c r="M73" s="93">
        <v>0.14285714285714285</v>
      </c>
      <c r="N73" s="93">
        <v>0.4</v>
      </c>
      <c r="P73" s="39" t="str">
        <f t="shared" si="1"/>
        <v>8 (47%)</v>
      </c>
      <c r="Q73" s="39" t="str">
        <f t="shared" si="2"/>
        <v>8 (89%)</v>
      </c>
      <c r="R73" s="39" t="str">
        <f t="shared" si="3"/>
        <v>1 (9%)</v>
      </c>
      <c r="S73" s="39" t="str">
        <f t="shared" si="4"/>
        <v>6 (29%)</v>
      </c>
      <c r="T73" s="39" t="str">
        <f t="shared" si="5"/>
        <v>1 (14%)</v>
      </c>
      <c r="U73" s="39" t="str">
        <f t="shared" si="6"/>
        <v>24 (40%)</v>
      </c>
    </row>
    <row r="74" spans="2:21" s="94" customFormat="1" x14ac:dyDescent="0.25">
      <c r="B74" s="94" t="s">
        <v>216</v>
      </c>
      <c r="C74" s="94">
        <v>1</v>
      </c>
      <c r="D74" s="94">
        <v>0</v>
      </c>
      <c r="E74" s="94">
        <v>0</v>
      </c>
      <c r="F74" s="94">
        <v>0</v>
      </c>
      <c r="G74" s="94">
        <v>0</v>
      </c>
      <c r="H74" s="94">
        <v>1</v>
      </c>
      <c r="I74" s="95">
        <v>5.8823529411764705E-2</v>
      </c>
      <c r="J74" s="95">
        <v>0</v>
      </c>
      <c r="K74" s="95">
        <v>0</v>
      </c>
      <c r="L74" s="95">
        <v>0</v>
      </c>
      <c r="M74" s="95">
        <v>0</v>
      </c>
      <c r="N74" s="95">
        <v>1.6666666666666666E-2</v>
      </c>
      <c r="P74" s="94" t="str">
        <f t="shared" si="1"/>
        <v>1 (6%)</v>
      </c>
      <c r="Q74" s="94" t="str">
        <f t="shared" si="2"/>
        <v>0 (0%)</v>
      </c>
      <c r="R74" s="94" t="str">
        <f t="shared" si="3"/>
        <v>0 (0%)</v>
      </c>
      <c r="S74" s="94" t="str">
        <f t="shared" si="4"/>
        <v>0 (0%)</v>
      </c>
      <c r="T74" s="94" t="str">
        <f t="shared" si="5"/>
        <v>0 (0%)</v>
      </c>
      <c r="U74" s="94" t="str">
        <f t="shared" si="6"/>
        <v>1 (2%)</v>
      </c>
    </row>
    <row r="75" spans="2:21" s="94" customFormat="1" x14ac:dyDescent="0.25">
      <c r="B75" s="94" t="s">
        <v>354</v>
      </c>
      <c r="C75" s="94">
        <v>0</v>
      </c>
      <c r="D75" s="94">
        <v>1</v>
      </c>
      <c r="E75" s="94">
        <v>1</v>
      </c>
      <c r="F75" s="94">
        <v>0</v>
      </c>
      <c r="G75" s="94">
        <v>0</v>
      </c>
      <c r="H75" s="94">
        <v>2</v>
      </c>
      <c r="I75" s="95">
        <v>0</v>
      </c>
      <c r="J75" s="95">
        <v>0.1111111111111111</v>
      </c>
      <c r="K75" s="95">
        <v>9.0909090909090912E-2</v>
      </c>
      <c r="L75" s="95">
        <v>0</v>
      </c>
      <c r="M75" s="95">
        <v>0</v>
      </c>
      <c r="N75" s="95">
        <v>3.3333333333333333E-2</v>
      </c>
      <c r="P75" s="94" t="str">
        <f t="shared" si="1"/>
        <v>0 (0%)</v>
      </c>
      <c r="Q75" s="94" t="str">
        <f t="shared" si="2"/>
        <v>1 (11%)</v>
      </c>
      <c r="R75" s="94" t="str">
        <f t="shared" si="3"/>
        <v>1 (9%)</v>
      </c>
      <c r="S75" s="94" t="str">
        <f t="shared" si="4"/>
        <v>0 (0%)</v>
      </c>
      <c r="T75" s="94" t="str">
        <f t="shared" si="5"/>
        <v>0 (0%)</v>
      </c>
      <c r="U75" s="94" t="str">
        <f t="shared" si="6"/>
        <v>2 (3%)</v>
      </c>
    </row>
    <row r="76" spans="2:21" s="94" customFormat="1" x14ac:dyDescent="0.25">
      <c r="B76" s="94" t="s">
        <v>616</v>
      </c>
      <c r="C76" s="94">
        <v>0</v>
      </c>
      <c r="D76" s="94">
        <v>3</v>
      </c>
      <c r="E76" s="94">
        <v>0</v>
      </c>
      <c r="F76" s="94">
        <v>0</v>
      </c>
      <c r="G76" s="94">
        <v>0</v>
      </c>
      <c r="H76" s="94">
        <v>3</v>
      </c>
      <c r="I76" s="95">
        <v>0</v>
      </c>
      <c r="J76" s="95">
        <v>0.33333333333333331</v>
      </c>
      <c r="K76" s="95">
        <v>0</v>
      </c>
      <c r="L76" s="95">
        <v>0</v>
      </c>
      <c r="M76" s="95">
        <v>0</v>
      </c>
      <c r="N76" s="95">
        <v>0.05</v>
      </c>
      <c r="P76" s="94" t="str">
        <f t="shared" si="1"/>
        <v>0 (0%)</v>
      </c>
      <c r="Q76" s="94" t="str">
        <f t="shared" si="2"/>
        <v>3 (33%)</v>
      </c>
      <c r="R76" s="94" t="str">
        <f t="shared" si="3"/>
        <v>0 (0%)</v>
      </c>
      <c r="S76" s="94" t="str">
        <f t="shared" si="4"/>
        <v>0 (0%)</v>
      </c>
      <c r="T76" s="94" t="str">
        <f t="shared" si="5"/>
        <v>0 (0%)</v>
      </c>
      <c r="U76" s="94" t="str">
        <f t="shared" si="6"/>
        <v>3 (5%)</v>
      </c>
    </row>
    <row r="77" spans="2:21" s="94" customFormat="1" x14ac:dyDescent="0.25">
      <c r="B77" s="94" t="s">
        <v>313</v>
      </c>
      <c r="C77" s="94">
        <v>6</v>
      </c>
      <c r="D77" s="94">
        <v>4</v>
      </c>
      <c r="E77" s="94">
        <v>0</v>
      </c>
      <c r="F77" s="94">
        <v>6</v>
      </c>
      <c r="G77" s="94">
        <v>0</v>
      </c>
      <c r="H77" s="94">
        <v>16</v>
      </c>
      <c r="I77" s="95">
        <v>0.35294117647058826</v>
      </c>
      <c r="J77" s="95">
        <v>0.44444444444444442</v>
      </c>
      <c r="K77" s="95">
        <v>0</v>
      </c>
      <c r="L77" s="95">
        <v>0.2857142857142857</v>
      </c>
      <c r="M77" s="95">
        <v>0</v>
      </c>
      <c r="N77" s="95">
        <v>0.26666666666666666</v>
      </c>
      <c r="P77" s="94" t="str">
        <f t="shared" si="1"/>
        <v>6 (35%)</v>
      </c>
      <c r="Q77" s="94" t="str">
        <f t="shared" si="2"/>
        <v>4 (44%)</v>
      </c>
      <c r="R77" s="94" t="str">
        <f t="shared" si="3"/>
        <v>0 (0%)</v>
      </c>
      <c r="S77" s="94" t="str">
        <f t="shared" si="4"/>
        <v>6 (29%)</v>
      </c>
      <c r="T77" s="94" t="str">
        <f t="shared" si="5"/>
        <v>0 (0%)</v>
      </c>
      <c r="U77" s="94" t="str">
        <f t="shared" si="6"/>
        <v>16 (27%)</v>
      </c>
    </row>
    <row r="78" spans="2:21" s="94" customFormat="1" x14ac:dyDescent="0.25">
      <c r="B78" s="94" t="s">
        <v>403</v>
      </c>
      <c r="C78" s="94">
        <v>0</v>
      </c>
      <c r="D78" s="94">
        <v>0</v>
      </c>
      <c r="E78" s="94">
        <v>0</v>
      </c>
      <c r="F78" s="94">
        <v>0</v>
      </c>
      <c r="G78" s="94">
        <v>1</v>
      </c>
      <c r="H78" s="94">
        <v>1</v>
      </c>
      <c r="I78" s="95">
        <v>0</v>
      </c>
      <c r="J78" s="95">
        <v>0</v>
      </c>
      <c r="K78" s="95">
        <v>0</v>
      </c>
      <c r="L78" s="95">
        <v>0</v>
      </c>
      <c r="M78" s="95">
        <v>0.14285714285714285</v>
      </c>
      <c r="N78" s="95">
        <v>1.6666666666666666E-2</v>
      </c>
      <c r="P78" s="94" t="str">
        <f t="shared" si="1"/>
        <v>0 (0%)</v>
      </c>
      <c r="Q78" s="94" t="str">
        <f t="shared" si="2"/>
        <v>0 (0%)</v>
      </c>
      <c r="R78" s="94" t="str">
        <f t="shared" si="3"/>
        <v>0 (0%)</v>
      </c>
      <c r="S78" s="94" t="str">
        <f t="shared" si="4"/>
        <v>0 (0%)</v>
      </c>
      <c r="T78" s="94" t="str">
        <f t="shared" si="5"/>
        <v>1 (14%)</v>
      </c>
      <c r="U78" s="94" t="str">
        <f t="shared" si="6"/>
        <v>1 (2%)</v>
      </c>
    </row>
    <row r="79" spans="2:21" s="94" customFormat="1" x14ac:dyDescent="0.25">
      <c r="B79" s="94" t="s">
        <v>460</v>
      </c>
      <c r="C79" s="94">
        <v>1</v>
      </c>
      <c r="D79" s="94">
        <v>0</v>
      </c>
      <c r="E79" s="94">
        <v>0</v>
      </c>
      <c r="F79" s="94">
        <v>0</v>
      </c>
      <c r="G79" s="94">
        <v>0</v>
      </c>
      <c r="H79" s="94">
        <v>1</v>
      </c>
      <c r="I79" s="95">
        <v>5.8823529411764705E-2</v>
      </c>
      <c r="J79" s="95">
        <v>0</v>
      </c>
      <c r="K79" s="95">
        <v>0</v>
      </c>
      <c r="L79" s="95">
        <v>0</v>
      </c>
      <c r="M79" s="95">
        <v>0</v>
      </c>
      <c r="N79" s="95">
        <v>1.6666666666666666E-2</v>
      </c>
      <c r="P79" s="94" t="str">
        <f t="shared" si="1"/>
        <v>1 (6%)</v>
      </c>
      <c r="Q79" s="94" t="str">
        <f t="shared" si="2"/>
        <v>0 (0%)</v>
      </c>
      <c r="R79" s="94" t="str">
        <f t="shared" si="3"/>
        <v>0 (0%)</v>
      </c>
      <c r="S79" s="94" t="str">
        <f t="shared" si="4"/>
        <v>0 (0%)</v>
      </c>
      <c r="T79" s="94" t="str">
        <f t="shared" si="5"/>
        <v>0 (0%)</v>
      </c>
      <c r="U79" s="94" t="str">
        <f t="shared" si="6"/>
        <v>1 (2%)</v>
      </c>
    </row>
    <row r="80" spans="2:21" s="39" customFormat="1" x14ac:dyDescent="0.25">
      <c r="B80" s="39" t="s">
        <v>802</v>
      </c>
      <c r="C80" s="39">
        <v>28</v>
      </c>
      <c r="D80" s="39">
        <v>22</v>
      </c>
      <c r="E80" s="39">
        <v>25</v>
      </c>
      <c r="F80" s="39">
        <v>44</v>
      </c>
      <c r="G80" s="39">
        <v>7</v>
      </c>
      <c r="H80" s="39">
        <v>126</v>
      </c>
      <c r="I80" s="93">
        <v>1.6470588235294117</v>
      </c>
      <c r="J80" s="93">
        <v>2.4444444444444446</v>
      </c>
      <c r="K80" s="93">
        <v>2.2727272727272725</v>
      </c>
      <c r="L80" s="93">
        <v>2.0952380952380953</v>
      </c>
      <c r="M80" s="93">
        <v>1</v>
      </c>
      <c r="N80" s="93">
        <v>2.0999999999999996</v>
      </c>
      <c r="P80" s="39" t="str">
        <f t="shared" si="1"/>
        <v>28 (165%)</v>
      </c>
      <c r="Q80" s="39" t="str">
        <f t="shared" si="2"/>
        <v>22 (244%)</v>
      </c>
      <c r="R80" s="39" t="str">
        <f t="shared" si="3"/>
        <v>25 (227%)</v>
      </c>
      <c r="S80" s="39" t="str">
        <f t="shared" si="4"/>
        <v>44 (210%)</v>
      </c>
      <c r="T80" s="39" t="str">
        <f t="shared" si="5"/>
        <v>7 (100%)</v>
      </c>
      <c r="U80" s="39" t="str">
        <f t="shared" si="6"/>
        <v>126 (210%)</v>
      </c>
    </row>
    <row r="81" spans="2:21" s="94" customFormat="1" x14ac:dyDescent="0.25">
      <c r="B81" s="94" t="s">
        <v>274</v>
      </c>
      <c r="C81" s="94">
        <v>2</v>
      </c>
      <c r="D81" s="94">
        <v>7</v>
      </c>
      <c r="E81" s="94">
        <v>7</v>
      </c>
      <c r="F81" s="94">
        <v>10</v>
      </c>
      <c r="G81" s="94">
        <v>2</v>
      </c>
      <c r="H81" s="94">
        <v>28</v>
      </c>
      <c r="I81" s="95">
        <v>0.11764705882352941</v>
      </c>
      <c r="J81" s="95">
        <v>0.77777777777777779</v>
      </c>
      <c r="K81" s="95">
        <v>0.63636363636363635</v>
      </c>
      <c r="L81" s="95">
        <v>0.47619047619047616</v>
      </c>
      <c r="M81" s="95">
        <v>0.2857142857142857</v>
      </c>
      <c r="N81" s="95">
        <v>0.46666666666666667</v>
      </c>
      <c r="P81" s="94" t="str">
        <f t="shared" si="1"/>
        <v>2 (12%)</v>
      </c>
      <c r="Q81" s="94" t="str">
        <f t="shared" si="2"/>
        <v>7 (78%)</v>
      </c>
      <c r="R81" s="94" t="str">
        <f t="shared" si="3"/>
        <v>7 (64%)</v>
      </c>
      <c r="S81" s="94" t="str">
        <f t="shared" si="4"/>
        <v>10 (48%)</v>
      </c>
      <c r="T81" s="94" t="str">
        <f t="shared" si="5"/>
        <v>2 (29%)</v>
      </c>
      <c r="U81" s="94" t="str">
        <f t="shared" si="6"/>
        <v>28 (47%)</v>
      </c>
    </row>
    <row r="82" spans="2:21" s="94" customFormat="1" x14ac:dyDescent="0.25">
      <c r="B82" s="94" t="s">
        <v>196</v>
      </c>
      <c r="C82" s="94">
        <v>4</v>
      </c>
      <c r="D82" s="94">
        <v>5</v>
      </c>
      <c r="E82" s="94">
        <v>5</v>
      </c>
      <c r="F82" s="94">
        <v>10</v>
      </c>
      <c r="G82" s="94">
        <v>0</v>
      </c>
      <c r="H82" s="94">
        <v>24</v>
      </c>
      <c r="I82" s="95">
        <v>0.23529411764705882</v>
      </c>
      <c r="J82" s="95">
        <v>0.55555555555555558</v>
      </c>
      <c r="K82" s="95">
        <v>0.45454545454545453</v>
      </c>
      <c r="L82" s="95">
        <v>0.47619047619047616</v>
      </c>
      <c r="M82" s="95">
        <v>0</v>
      </c>
      <c r="N82" s="95">
        <v>0.4</v>
      </c>
      <c r="P82" s="94" t="str">
        <f t="shared" si="1"/>
        <v>4 (24%)</v>
      </c>
      <c r="Q82" s="94" t="str">
        <f t="shared" si="2"/>
        <v>5 (56%)</v>
      </c>
      <c r="R82" s="94" t="str">
        <f t="shared" si="3"/>
        <v>5 (45%)</v>
      </c>
      <c r="S82" s="94" t="str">
        <f t="shared" si="4"/>
        <v>10 (48%)</v>
      </c>
      <c r="T82" s="94" t="str">
        <f t="shared" si="5"/>
        <v>0 (0%)</v>
      </c>
      <c r="U82" s="94" t="str">
        <f t="shared" si="6"/>
        <v>24 (40%)</v>
      </c>
    </row>
    <row r="83" spans="2:21" s="94" customFormat="1" x14ac:dyDescent="0.25">
      <c r="B83" s="94" t="s">
        <v>302</v>
      </c>
      <c r="C83" s="94">
        <v>14</v>
      </c>
      <c r="D83" s="94">
        <v>9</v>
      </c>
      <c r="E83" s="94">
        <v>11</v>
      </c>
      <c r="F83" s="94">
        <v>21</v>
      </c>
      <c r="G83" s="94">
        <v>5</v>
      </c>
      <c r="H83" s="94">
        <v>60</v>
      </c>
      <c r="I83" s="95">
        <v>0.82352941176470584</v>
      </c>
      <c r="J83" s="95">
        <v>1</v>
      </c>
      <c r="K83" s="95">
        <v>1</v>
      </c>
      <c r="L83" s="95">
        <v>1</v>
      </c>
      <c r="M83" s="95">
        <v>0.7142857142857143</v>
      </c>
      <c r="N83" s="95">
        <v>1</v>
      </c>
      <c r="P83" s="94" t="str">
        <f t="shared" si="1"/>
        <v>14 (82%)</v>
      </c>
      <c r="Q83" s="94" t="str">
        <f t="shared" si="2"/>
        <v>9 (100%)</v>
      </c>
      <c r="R83" s="94" t="str">
        <f t="shared" si="3"/>
        <v>11 (100%)</v>
      </c>
      <c r="S83" s="94" t="str">
        <f t="shared" si="4"/>
        <v>21 (100%)</v>
      </c>
      <c r="T83" s="94" t="str">
        <f t="shared" si="5"/>
        <v>5 (71%)</v>
      </c>
      <c r="U83" s="94" t="str">
        <f t="shared" si="6"/>
        <v>60 (100%)</v>
      </c>
    </row>
    <row r="84" spans="2:21" s="94" customFormat="1" x14ac:dyDescent="0.25">
      <c r="B84" s="94" t="s">
        <v>608</v>
      </c>
      <c r="C84" s="94">
        <v>0</v>
      </c>
      <c r="D84" s="94">
        <v>0</v>
      </c>
      <c r="E84" s="94">
        <v>0</v>
      </c>
      <c r="F84" s="94">
        <v>1</v>
      </c>
      <c r="G84" s="94">
        <v>0</v>
      </c>
      <c r="H84" s="94">
        <v>1</v>
      </c>
      <c r="I84" s="95">
        <v>0</v>
      </c>
      <c r="J84" s="95">
        <v>0</v>
      </c>
      <c r="K84" s="95">
        <v>0</v>
      </c>
      <c r="L84" s="95">
        <v>4.7619047619047616E-2</v>
      </c>
      <c r="M84" s="95">
        <v>0</v>
      </c>
      <c r="N84" s="95">
        <v>1.6666666666666666E-2</v>
      </c>
      <c r="P84" s="94" t="str">
        <f t="shared" si="1"/>
        <v>0 (0%)</v>
      </c>
      <c r="Q84" s="94" t="str">
        <f t="shared" si="2"/>
        <v>0 (0%)</v>
      </c>
      <c r="R84" s="94" t="str">
        <f t="shared" si="3"/>
        <v>0 (0%)</v>
      </c>
      <c r="S84" s="94" t="str">
        <f t="shared" si="4"/>
        <v>1 (5%)</v>
      </c>
      <c r="T84" s="94" t="str">
        <f t="shared" si="5"/>
        <v>0 (0%)</v>
      </c>
      <c r="U84" s="94" t="str">
        <f t="shared" si="6"/>
        <v>1 (2%)</v>
      </c>
    </row>
    <row r="85" spans="2:21" s="94" customFormat="1" x14ac:dyDescent="0.25">
      <c r="B85" s="94" t="s">
        <v>458</v>
      </c>
      <c r="C85" s="94">
        <v>6</v>
      </c>
      <c r="D85" s="94">
        <v>1</v>
      </c>
      <c r="E85" s="94">
        <v>2</v>
      </c>
      <c r="F85" s="94">
        <v>2</v>
      </c>
      <c r="G85" s="94">
        <v>0</v>
      </c>
      <c r="H85" s="94">
        <v>11</v>
      </c>
      <c r="I85" s="95">
        <v>0.35294117647058826</v>
      </c>
      <c r="J85" s="95">
        <v>0.1111111111111111</v>
      </c>
      <c r="K85" s="95">
        <v>0.18181818181818182</v>
      </c>
      <c r="L85" s="95">
        <v>9.5238095238095233E-2</v>
      </c>
      <c r="M85" s="95">
        <v>0</v>
      </c>
      <c r="N85" s="95">
        <v>0.18333333333333332</v>
      </c>
      <c r="P85" s="94" t="str">
        <f t="shared" si="1"/>
        <v>6 (35%)</v>
      </c>
      <c r="Q85" s="94" t="str">
        <f t="shared" si="2"/>
        <v>1 (11%)</v>
      </c>
      <c r="R85" s="94" t="str">
        <f t="shared" si="3"/>
        <v>2 (18%)</v>
      </c>
      <c r="S85" s="94" t="str">
        <f t="shared" si="4"/>
        <v>2 (10%)</v>
      </c>
      <c r="T85" s="94" t="str">
        <f t="shared" si="5"/>
        <v>0 (0%)</v>
      </c>
      <c r="U85" s="94" t="str">
        <f t="shared" si="6"/>
        <v>11 (18%)</v>
      </c>
    </row>
    <row r="86" spans="2:21" s="94" customFormat="1" x14ac:dyDescent="0.25">
      <c r="B86" s="94" t="s">
        <v>429</v>
      </c>
      <c r="C86" s="94">
        <v>2</v>
      </c>
      <c r="D86" s="94">
        <v>0</v>
      </c>
      <c r="E86" s="94">
        <v>0</v>
      </c>
      <c r="F86" s="94">
        <v>0</v>
      </c>
      <c r="G86" s="94">
        <v>0</v>
      </c>
      <c r="H86" s="94">
        <v>2</v>
      </c>
      <c r="I86" s="95">
        <v>0.11764705882352941</v>
      </c>
      <c r="J86" s="95">
        <v>0</v>
      </c>
      <c r="K86" s="95">
        <v>0</v>
      </c>
      <c r="L86" s="95">
        <v>0</v>
      </c>
      <c r="M86" s="95">
        <v>0</v>
      </c>
      <c r="N86" s="95">
        <v>3.3333333333333333E-2</v>
      </c>
      <c r="P86" s="94" t="str">
        <f t="shared" si="1"/>
        <v>2 (12%)</v>
      </c>
      <c r="Q86" s="94" t="str">
        <f t="shared" si="2"/>
        <v>0 (0%)</v>
      </c>
      <c r="R86" s="94" t="str">
        <f t="shared" si="3"/>
        <v>0 (0%)</v>
      </c>
      <c r="S86" s="94" t="str">
        <f t="shared" si="4"/>
        <v>0 (0%)</v>
      </c>
      <c r="T86" s="94" t="str">
        <f t="shared" si="5"/>
        <v>0 (0%)</v>
      </c>
      <c r="U86" s="94" t="str">
        <f t="shared" si="6"/>
        <v>2 (3%)</v>
      </c>
    </row>
    <row r="87" spans="2:21" s="39" customFormat="1" x14ac:dyDescent="0.25">
      <c r="B87" s="39" t="s">
        <v>803</v>
      </c>
      <c r="C87" s="39">
        <v>11</v>
      </c>
      <c r="D87" s="39">
        <v>5</v>
      </c>
      <c r="E87" s="39">
        <v>15</v>
      </c>
      <c r="F87" s="39">
        <v>15</v>
      </c>
      <c r="G87" s="39">
        <v>7</v>
      </c>
      <c r="H87" s="39">
        <v>53</v>
      </c>
      <c r="I87" s="93">
        <v>0.6470588235294118</v>
      </c>
      <c r="J87" s="93">
        <v>0.55555555555555558</v>
      </c>
      <c r="K87" s="93">
        <v>1.3636363636363635</v>
      </c>
      <c r="L87" s="93">
        <v>0.71428571428571419</v>
      </c>
      <c r="M87" s="93">
        <v>1</v>
      </c>
      <c r="N87" s="93">
        <v>0.8833333333333333</v>
      </c>
      <c r="P87" s="39" t="str">
        <f t="shared" si="1"/>
        <v>11 (65%)</v>
      </c>
      <c r="Q87" s="39" t="str">
        <f t="shared" si="2"/>
        <v>5 (56%)</v>
      </c>
      <c r="R87" s="39" t="str">
        <f t="shared" si="3"/>
        <v>15 (136%)</v>
      </c>
      <c r="S87" s="39" t="str">
        <f t="shared" si="4"/>
        <v>15 (71%)</v>
      </c>
      <c r="T87" s="39" t="str">
        <f t="shared" si="5"/>
        <v>7 (100%)</v>
      </c>
      <c r="U87" s="39" t="str">
        <f t="shared" si="6"/>
        <v>53 (88%)</v>
      </c>
    </row>
    <row r="88" spans="2:21" s="94" customFormat="1" x14ac:dyDescent="0.25">
      <c r="B88" s="94" t="s">
        <v>179</v>
      </c>
      <c r="C88" s="94">
        <v>2</v>
      </c>
      <c r="D88" s="94">
        <v>4</v>
      </c>
      <c r="E88" s="94">
        <v>0</v>
      </c>
      <c r="F88" s="94">
        <v>5</v>
      </c>
      <c r="G88" s="94">
        <v>0</v>
      </c>
      <c r="H88" s="94">
        <v>11</v>
      </c>
      <c r="I88" s="95">
        <v>0.11764705882352941</v>
      </c>
      <c r="J88" s="95">
        <v>0.44444444444444442</v>
      </c>
      <c r="K88" s="95">
        <v>0</v>
      </c>
      <c r="L88" s="95">
        <v>0.23809523809523808</v>
      </c>
      <c r="M88" s="95">
        <v>0</v>
      </c>
      <c r="N88" s="95">
        <v>0.18333333333333332</v>
      </c>
      <c r="P88" s="94" t="str">
        <f t="shared" si="1"/>
        <v>2 (12%)</v>
      </c>
      <c r="Q88" s="94" t="str">
        <f t="shared" si="2"/>
        <v>4 (44%)</v>
      </c>
      <c r="R88" s="94" t="str">
        <f t="shared" si="3"/>
        <v>0 (0%)</v>
      </c>
      <c r="S88" s="94" t="str">
        <f t="shared" si="4"/>
        <v>5 (24%)</v>
      </c>
      <c r="T88" s="94" t="str">
        <f t="shared" si="5"/>
        <v>0 (0%)</v>
      </c>
      <c r="U88" s="94" t="str">
        <f t="shared" si="6"/>
        <v>11 (18%)</v>
      </c>
    </row>
    <row r="89" spans="2:21" s="94" customFormat="1" x14ac:dyDescent="0.25">
      <c r="B89" s="94" t="s">
        <v>577</v>
      </c>
      <c r="C89" s="94">
        <v>0</v>
      </c>
      <c r="D89" s="94">
        <v>0</v>
      </c>
      <c r="E89" s="94">
        <v>0</v>
      </c>
      <c r="F89" s="94">
        <v>1</v>
      </c>
      <c r="G89" s="94">
        <v>0</v>
      </c>
      <c r="H89" s="94">
        <v>1</v>
      </c>
      <c r="I89" s="95">
        <v>0</v>
      </c>
      <c r="J89" s="95">
        <v>0</v>
      </c>
      <c r="K89" s="95">
        <v>0</v>
      </c>
      <c r="L89" s="95">
        <v>4.7619047619047616E-2</v>
      </c>
      <c r="M89" s="95">
        <v>0</v>
      </c>
      <c r="N89" s="95">
        <v>1.6666666666666666E-2</v>
      </c>
      <c r="P89" s="94" t="str">
        <f t="shared" si="1"/>
        <v>0 (0%)</v>
      </c>
      <c r="Q89" s="94" t="str">
        <f t="shared" si="2"/>
        <v>0 (0%)</v>
      </c>
      <c r="R89" s="94" t="str">
        <f t="shared" si="3"/>
        <v>0 (0%)</v>
      </c>
      <c r="S89" s="94" t="str">
        <f t="shared" si="4"/>
        <v>1 (5%)</v>
      </c>
      <c r="T89" s="94" t="str">
        <f t="shared" si="5"/>
        <v>0 (0%)</v>
      </c>
      <c r="U89" s="94" t="str">
        <f t="shared" si="6"/>
        <v>1 (2%)</v>
      </c>
    </row>
    <row r="90" spans="2:21" s="94" customFormat="1" x14ac:dyDescent="0.25">
      <c r="B90" s="94" t="s">
        <v>243</v>
      </c>
      <c r="C90" s="94">
        <v>0</v>
      </c>
      <c r="D90" s="94">
        <v>0</v>
      </c>
      <c r="E90" s="94">
        <v>0</v>
      </c>
      <c r="F90" s="94">
        <v>0</v>
      </c>
      <c r="G90" s="94">
        <v>1</v>
      </c>
      <c r="H90" s="94">
        <v>1</v>
      </c>
      <c r="I90" s="95">
        <v>0</v>
      </c>
      <c r="J90" s="95">
        <v>0</v>
      </c>
      <c r="K90" s="95">
        <v>0</v>
      </c>
      <c r="L90" s="95">
        <v>0</v>
      </c>
      <c r="M90" s="95">
        <v>0.14285714285714285</v>
      </c>
      <c r="N90" s="95">
        <v>1.6666666666666666E-2</v>
      </c>
      <c r="P90" s="94" t="str">
        <f t="shared" si="1"/>
        <v>0 (0%)</v>
      </c>
      <c r="Q90" s="94" t="str">
        <f t="shared" si="2"/>
        <v>0 (0%)</v>
      </c>
      <c r="R90" s="94" t="str">
        <f t="shared" si="3"/>
        <v>0 (0%)</v>
      </c>
      <c r="S90" s="94" t="str">
        <f t="shared" si="4"/>
        <v>0 (0%)</v>
      </c>
      <c r="T90" s="94" t="str">
        <f t="shared" si="5"/>
        <v>1 (14%)</v>
      </c>
      <c r="U90" s="94" t="str">
        <f t="shared" si="6"/>
        <v>1 (2%)</v>
      </c>
    </row>
    <row r="91" spans="2:21" s="94" customFormat="1" x14ac:dyDescent="0.25">
      <c r="B91" s="94" t="s">
        <v>488</v>
      </c>
      <c r="C91" s="94">
        <v>0</v>
      </c>
      <c r="D91" s="94">
        <v>0</v>
      </c>
      <c r="E91" s="94">
        <v>3</v>
      </c>
      <c r="F91" s="94">
        <v>0</v>
      </c>
      <c r="G91" s="94">
        <v>0</v>
      </c>
      <c r="H91" s="94">
        <v>3</v>
      </c>
      <c r="I91" s="95">
        <v>0</v>
      </c>
      <c r="J91" s="95">
        <v>0</v>
      </c>
      <c r="K91" s="95">
        <v>0.27272727272727271</v>
      </c>
      <c r="L91" s="95">
        <v>0</v>
      </c>
      <c r="M91" s="95">
        <v>0</v>
      </c>
      <c r="N91" s="95">
        <v>0.05</v>
      </c>
      <c r="P91" s="94" t="str">
        <f t="shared" si="1"/>
        <v>0 (0%)</v>
      </c>
      <c r="Q91" s="94" t="str">
        <f t="shared" si="2"/>
        <v>0 (0%)</v>
      </c>
      <c r="R91" s="94" t="str">
        <f t="shared" si="3"/>
        <v>3 (27%)</v>
      </c>
      <c r="S91" s="94" t="str">
        <f t="shared" si="4"/>
        <v>0 (0%)</v>
      </c>
      <c r="T91" s="94" t="str">
        <f t="shared" si="5"/>
        <v>0 (0%)</v>
      </c>
      <c r="U91" s="94" t="str">
        <f t="shared" si="6"/>
        <v>3 (5%)</v>
      </c>
    </row>
    <row r="92" spans="2:21" s="94" customFormat="1" x14ac:dyDescent="0.25">
      <c r="B92" s="94" t="s">
        <v>538</v>
      </c>
      <c r="C92" s="94">
        <v>1</v>
      </c>
      <c r="D92" s="94">
        <v>0</v>
      </c>
      <c r="E92" s="94">
        <v>0</v>
      </c>
      <c r="F92" s="94">
        <v>0</v>
      </c>
      <c r="G92" s="94">
        <v>0</v>
      </c>
      <c r="H92" s="94">
        <v>1</v>
      </c>
      <c r="I92" s="95">
        <v>5.8823529411764705E-2</v>
      </c>
      <c r="J92" s="95">
        <v>0</v>
      </c>
      <c r="K92" s="95">
        <v>0</v>
      </c>
      <c r="L92" s="95">
        <v>0</v>
      </c>
      <c r="M92" s="95">
        <v>0</v>
      </c>
      <c r="N92" s="95">
        <v>1.6666666666666666E-2</v>
      </c>
      <c r="P92" s="94" t="str">
        <f t="shared" si="1"/>
        <v>1 (6%)</v>
      </c>
      <c r="Q92" s="94" t="str">
        <f t="shared" si="2"/>
        <v>0 (0%)</v>
      </c>
      <c r="R92" s="94" t="str">
        <f t="shared" si="3"/>
        <v>0 (0%)</v>
      </c>
      <c r="S92" s="94" t="str">
        <f t="shared" si="4"/>
        <v>0 (0%)</v>
      </c>
      <c r="T92" s="94" t="str">
        <f t="shared" si="5"/>
        <v>0 (0%)</v>
      </c>
      <c r="U92" s="94" t="str">
        <f t="shared" si="6"/>
        <v>1 (2%)</v>
      </c>
    </row>
    <row r="93" spans="2:21" s="94" customFormat="1" x14ac:dyDescent="0.25">
      <c r="B93" s="94" t="s">
        <v>253</v>
      </c>
      <c r="C93" s="94">
        <v>2</v>
      </c>
      <c r="D93" s="94">
        <v>0</v>
      </c>
      <c r="E93" s="94">
        <v>0</v>
      </c>
      <c r="F93" s="94">
        <v>0</v>
      </c>
      <c r="G93" s="94">
        <v>0</v>
      </c>
      <c r="H93" s="94">
        <v>2</v>
      </c>
      <c r="I93" s="95">
        <v>0.11764705882352941</v>
      </c>
      <c r="J93" s="95">
        <v>0</v>
      </c>
      <c r="K93" s="95">
        <v>0</v>
      </c>
      <c r="L93" s="95">
        <v>0</v>
      </c>
      <c r="M93" s="95">
        <v>0</v>
      </c>
      <c r="N93" s="95">
        <v>3.3333333333333333E-2</v>
      </c>
      <c r="P93" s="94" t="str">
        <f t="shared" si="1"/>
        <v>2 (12%)</v>
      </c>
      <c r="Q93" s="94" t="str">
        <f t="shared" si="2"/>
        <v>0 (0%)</v>
      </c>
      <c r="R93" s="94" t="str">
        <f t="shared" si="3"/>
        <v>0 (0%)</v>
      </c>
      <c r="S93" s="94" t="str">
        <f t="shared" si="4"/>
        <v>0 (0%)</v>
      </c>
      <c r="T93" s="94" t="str">
        <f t="shared" si="5"/>
        <v>0 (0%)</v>
      </c>
      <c r="U93" s="94" t="str">
        <f t="shared" si="6"/>
        <v>2 (3%)</v>
      </c>
    </row>
    <row r="94" spans="2:21" s="94" customFormat="1" x14ac:dyDescent="0.25">
      <c r="B94" s="94" t="s">
        <v>258</v>
      </c>
      <c r="C94" s="94">
        <v>0</v>
      </c>
      <c r="D94" s="94">
        <v>0</v>
      </c>
      <c r="E94" s="94">
        <v>2</v>
      </c>
      <c r="F94" s="94">
        <v>3</v>
      </c>
      <c r="G94" s="94">
        <v>0</v>
      </c>
      <c r="H94" s="94">
        <v>5</v>
      </c>
      <c r="I94" s="95">
        <v>0</v>
      </c>
      <c r="J94" s="95">
        <v>0</v>
      </c>
      <c r="K94" s="95">
        <v>0.18181818181818182</v>
      </c>
      <c r="L94" s="95">
        <v>0.14285714285714285</v>
      </c>
      <c r="M94" s="95">
        <v>0</v>
      </c>
      <c r="N94" s="95">
        <v>8.3333333333333329E-2</v>
      </c>
      <c r="P94" s="94" t="str">
        <f t="shared" si="1"/>
        <v>0 (0%)</v>
      </c>
      <c r="Q94" s="94" t="str">
        <f t="shared" si="2"/>
        <v>0 (0%)</v>
      </c>
      <c r="R94" s="94" t="str">
        <f t="shared" si="3"/>
        <v>2 (18%)</v>
      </c>
      <c r="S94" s="94" t="str">
        <f t="shared" si="4"/>
        <v>3 (14%)</v>
      </c>
      <c r="T94" s="94" t="str">
        <f t="shared" si="5"/>
        <v>0 (0%)</v>
      </c>
      <c r="U94" s="94" t="str">
        <f t="shared" si="6"/>
        <v>5 (8%)</v>
      </c>
    </row>
    <row r="95" spans="2:21" s="94" customFormat="1" x14ac:dyDescent="0.25">
      <c r="B95" s="94" t="s">
        <v>622</v>
      </c>
      <c r="C95" s="94">
        <v>3</v>
      </c>
      <c r="D95" s="94">
        <v>0</v>
      </c>
      <c r="E95" s="94">
        <v>0</v>
      </c>
      <c r="F95" s="94">
        <v>0</v>
      </c>
      <c r="G95" s="94">
        <v>0</v>
      </c>
      <c r="H95" s="94">
        <v>3</v>
      </c>
      <c r="I95" s="95">
        <v>0.17647058823529413</v>
      </c>
      <c r="J95" s="95">
        <v>0</v>
      </c>
      <c r="K95" s="95">
        <v>0</v>
      </c>
      <c r="L95" s="95">
        <v>0</v>
      </c>
      <c r="M95" s="95">
        <v>0</v>
      </c>
      <c r="N95" s="95">
        <v>0.05</v>
      </c>
      <c r="P95" s="94" t="str">
        <f t="shared" si="1"/>
        <v>3 (18%)</v>
      </c>
      <c r="Q95" s="94" t="str">
        <f t="shared" si="2"/>
        <v>0 (0%)</v>
      </c>
      <c r="R95" s="94" t="str">
        <f t="shared" si="3"/>
        <v>0 (0%)</v>
      </c>
      <c r="S95" s="94" t="str">
        <f t="shared" si="4"/>
        <v>0 (0%)</v>
      </c>
      <c r="T95" s="94" t="str">
        <f t="shared" si="5"/>
        <v>0 (0%)</v>
      </c>
      <c r="U95" s="94" t="str">
        <f t="shared" si="6"/>
        <v>3 (5%)</v>
      </c>
    </row>
    <row r="96" spans="2:21" s="94" customFormat="1" x14ac:dyDescent="0.25">
      <c r="B96" s="94" t="s">
        <v>252</v>
      </c>
      <c r="C96" s="94">
        <v>0</v>
      </c>
      <c r="D96" s="94">
        <v>0</v>
      </c>
      <c r="E96" s="94">
        <v>6</v>
      </c>
      <c r="F96" s="94">
        <v>3</v>
      </c>
      <c r="G96" s="94">
        <v>0</v>
      </c>
      <c r="H96" s="94">
        <v>9</v>
      </c>
      <c r="I96" s="95">
        <v>0</v>
      </c>
      <c r="J96" s="95">
        <v>0</v>
      </c>
      <c r="K96" s="95">
        <v>0.54545454545454541</v>
      </c>
      <c r="L96" s="95">
        <v>0.14285714285714285</v>
      </c>
      <c r="M96" s="95">
        <v>0</v>
      </c>
      <c r="N96" s="95">
        <v>0.15</v>
      </c>
      <c r="P96" s="94" t="str">
        <f t="shared" si="1"/>
        <v>0 (0%)</v>
      </c>
      <c r="Q96" s="94" t="str">
        <f t="shared" si="2"/>
        <v>0 (0%)</v>
      </c>
      <c r="R96" s="94" t="str">
        <f t="shared" si="3"/>
        <v>6 (55%)</v>
      </c>
      <c r="S96" s="94" t="str">
        <f t="shared" si="4"/>
        <v>3 (14%)</v>
      </c>
      <c r="T96" s="94" t="str">
        <f t="shared" si="5"/>
        <v>0 (0%)</v>
      </c>
      <c r="U96" s="94" t="str">
        <f t="shared" si="6"/>
        <v>9 (15%)</v>
      </c>
    </row>
    <row r="97" spans="2:21" s="94" customFormat="1" x14ac:dyDescent="0.25">
      <c r="B97" s="94" t="s">
        <v>304</v>
      </c>
      <c r="C97" s="94">
        <v>1</v>
      </c>
      <c r="D97" s="94">
        <v>1</v>
      </c>
      <c r="E97" s="94">
        <v>3</v>
      </c>
      <c r="F97" s="94">
        <v>3</v>
      </c>
      <c r="G97" s="94">
        <v>3</v>
      </c>
      <c r="H97" s="94">
        <v>11</v>
      </c>
      <c r="I97" s="95">
        <v>5.8823529411764705E-2</v>
      </c>
      <c r="J97" s="95">
        <v>0.1111111111111111</v>
      </c>
      <c r="K97" s="95">
        <v>0.27272727272727271</v>
      </c>
      <c r="L97" s="95">
        <v>0.14285714285714285</v>
      </c>
      <c r="M97" s="95">
        <v>0.42857142857142855</v>
      </c>
      <c r="N97" s="95">
        <v>0.18333333333333332</v>
      </c>
      <c r="P97" s="94" t="str">
        <f t="shared" si="1"/>
        <v>1 (6%)</v>
      </c>
      <c r="Q97" s="94" t="str">
        <f t="shared" si="2"/>
        <v>1 (11%)</v>
      </c>
      <c r="R97" s="94" t="str">
        <f t="shared" si="3"/>
        <v>3 (27%)</v>
      </c>
      <c r="S97" s="94" t="str">
        <f t="shared" si="4"/>
        <v>3 (14%)</v>
      </c>
      <c r="T97" s="94" t="str">
        <f t="shared" si="5"/>
        <v>3 (43%)</v>
      </c>
      <c r="U97" s="94" t="str">
        <f t="shared" si="6"/>
        <v>11 (18%)</v>
      </c>
    </row>
    <row r="98" spans="2:21" s="94" customFormat="1" x14ac:dyDescent="0.25">
      <c r="B98" s="94" t="s">
        <v>172</v>
      </c>
      <c r="C98" s="94">
        <v>2</v>
      </c>
      <c r="D98" s="94">
        <v>0</v>
      </c>
      <c r="E98" s="94">
        <v>1</v>
      </c>
      <c r="F98" s="94">
        <v>0</v>
      </c>
      <c r="G98" s="94">
        <v>3</v>
      </c>
      <c r="H98" s="94">
        <v>6</v>
      </c>
      <c r="I98" s="95">
        <v>0.11764705882352941</v>
      </c>
      <c r="J98" s="95">
        <v>0</v>
      </c>
      <c r="K98" s="95">
        <v>9.0909090909090912E-2</v>
      </c>
      <c r="L98" s="95">
        <v>0</v>
      </c>
      <c r="M98" s="95">
        <v>0.42857142857142855</v>
      </c>
      <c r="N98" s="95">
        <v>0.1</v>
      </c>
      <c r="P98" s="94" t="str">
        <f t="shared" si="1"/>
        <v>2 (12%)</v>
      </c>
      <c r="Q98" s="94" t="str">
        <f t="shared" si="2"/>
        <v>0 (0%)</v>
      </c>
      <c r="R98" s="94" t="str">
        <f t="shared" si="3"/>
        <v>1 (9%)</v>
      </c>
      <c r="S98" s="94" t="str">
        <f t="shared" si="4"/>
        <v>0 (0%)</v>
      </c>
      <c r="T98" s="94" t="str">
        <f t="shared" si="5"/>
        <v>3 (43%)</v>
      </c>
      <c r="U98" s="94" t="str">
        <f t="shared" si="6"/>
        <v>6 (10%)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39"/>
  <sheetViews>
    <sheetView zoomScale="85" zoomScaleNormal="85" workbookViewId="0">
      <selection sqref="A1:XFD1"/>
    </sheetView>
  </sheetViews>
  <sheetFormatPr defaultRowHeight="15" x14ac:dyDescent="0.25"/>
  <cols>
    <col min="1" max="1" width="28.7109375" bestFit="1" customWidth="1"/>
    <col min="2" max="2" width="16.140625" bestFit="1" customWidth="1"/>
    <col min="3" max="3" width="13.7109375" customWidth="1"/>
    <col min="4" max="4" width="12.7109375" customWidth="1"/>
    <col min="5" max="5" width="16.28515625" customWidth="1"/>
    <col min="6" max="6" width="14.85546875" customWidth="1"/>
    <col min="7" max="7" width="14" customWidth="1"/>
    <col min="8" max="8" width="11.5703125" customWidth="1"/>
    <col min="9" max="9" width="12.42578125" customWidth="1"/>
    <col min="10" max="10" width="12" customWidth="1"/>
    <col min="11" max="11" width="13.28515625" customWidth="1"/>
    <col min="12" max="12" width="12.28515625" customWidth="1"/>
    <col min="13" max="13" width="14" customWidth="1"/>
    <col min="14" max="14" width="13.28515625" customWidth="1"/>
  </cols>
  <sheetData>
    <row r="1" spans="1:14" ht="60" x14ac:dyDescent="0.25">
      <c r="A1" s="6" t="s">
        <v>816</v>
      </c>
      <c r="B1" s="6" t="s">
        <v>833</v>
      </c>
      <c r="C1" s="6" t="s">
        <v>834</v>
      </c>
      <c r="D1" s="5" t="s">
        <v>835</v>
      </c>
      <c r="E1" s="5" t="s">
        <v>836</v>
      </c>
      <c r="F1" s="5" t="s">
        <v>837</v>
      </c>
      <c r="G1" s="5" t="s">
        <v>838</v>
      </c>
      <c r="H1" s="7" t="s">
        <v>839</v>
      </c>
      <c r="I1" s="6" t="s">
        <v>840</v>
      </c>
      <c r="J1" s="5" t="s">
        <v>841</v>
      </c>
      <c r="K1" s="5" t="s">
        <v>842</v>
      </c>
      <c r="L1" s="5" t="s">
        <v>843</v>
      </c>
      <c r="M1" s="5" t="s">
        <v>844</v>
      </c>
      <c r="N1" s="7" t="s">
        <v>845</v>
      </c>
    </row>
    <row r="2" spans="1:14" x14ac:dyDescent="0.25">
      <c r="A2" t="s">
        <v>179</v>
      </c>
      <c r="B2" t="s">
        <v>803</v>
      </c>
      <c r="C2">
        <v>2</v>
      </c>
      <c r="D2">
        <v>4</v>
      </c>
      <c r="E2">
        <v>0</v>
      </c>
      <c r="F2">
        <v>5</v>
      </c>
      <c r="G2">
        <v>0</v>
      </c>
      <c r="H2">
        <v>11</v>
      </c>
      <c r="I2" s="91">
        <v>0.11764705882352941</v>
      </c>
      <c r="J2" s="91">
        <v>0.44444444444444442</v>
      </c>
      <c r="K2" s="91">
        <v>0</v>
      </c>
      <c r="L2" s="91">
        <v>0.23809523809523808</v>
      </c>
      <c r="M2" s="91">
        <v>0</v>
      </c>
      <c r="N2" s="91">
        <v>0.18333333333333332</v>
      </c>
    </row>
    <row r="3" spans="1:14" x14ac:dyDescent="0.25">
      <c r="A3" t="s">
        <v>577</v>
      </c>
      <c r="B3" t="s">
        <v>803</v>
      </c>
      <c r="C3">
        <v>0</v>
      </c>
      <c r="D3">
        <v>0</v>
      </c>
      <c r="E3">
        <v>0</v>
      </c>
      <c r="F3">
        <v>1</v>
      </c>
      <c r="G3">
        <v>0</v>
      </c>
      <c r="H3">
        <v>1</v>
      </c>
      <c r="I3" s="91">
        <v>0</v>
      </c>
      <c r="J3" s="91">
        <v>0</v>
      </c>
      <c r="K3" s="91">
        <v>0</v>
      </c>
      <c r="L3" s="91">
        <v>4.7619047619047616E-2</v>
      </c>
      <c r="M3" s="91">
        <v>0</v>
      </c>
      <c r="N3" s="91">
        <v>1.6666666666666666E-2</v>
      </c>
    </row>
    <row r="4" spans="1:14" x14ac:dyDescent="0.25">
      <c r="A4" t="s">
        <v>216</v>
      </c>
      <c r="B4" t="s">
        <v>801</v>
      </c>
      <c r="C4">
        <v>1</v>
      </c>
      <c r="D4">
        <v>0</v>
      </c>
      <c r="E4">
        <v>0</v>
      </c>
      <c r="F4">
        <v>0</v>
      </c>
      <c r="G4">
        <v>0</v>
      </c>
      <c r="H4">
        <v>1</v>
      </c>
      <c r="I4" s="91">
        <v>5.8823529411764705E-2</v>
      </c>
      <c r="J4" s="91">
        <v>0</v>
      </c>
      <c r="K4" s="91">
        <v>0</v>
      </c>
      <c r="L4" s="91">
        <v>0</v>
      </c>
      <c r="M4" s="91">
        <v>0</v>
      </c>
      <c r="N4" s="91">
        <v>1.6666666666666666E-2</v>
      </c>
    </row>
    <row r="5" spans="1:14" x14ac:dyDescent="0.25">
      <c r="A5" t="s">
        <v>243</v>
      </c>
      <c r="B5" t="s">
        <v>803</v>
      </c>
      <c r="C5">
        <v>0</v>
      </c>
      <c r="D5">
        <v>0</v>
      </c>
      <c r="E5">
        <v>0</v>
      </c>
      <c r="F5">
        <v>0</v>
      </c>
      <c r="G5">
        <v>1</v>
      </c>
      <c r="H5">
        <v>1</v>
      </c>
      <c r="I5" s="91">
        <v>0</v>
      </c>
      <c r="J5" s="91">
        <v>0</v>
      </c>
      <c r="K5" s="91">
        <v>0</v>
      </c>
      <c r="L5" s="91">
        <v>0</v>
      </c>
      <c r="M5" s="91">
        <v>0.14285714285714285</v>
      </c>
      <c r="N5" s="91">
        <v>1.6666666666666666E-2</v>
      </c>
    </row>
    <row r="6" spans="1:14" x14ac:dyDescent="0.25">
      <c r="A6" t="s">
        <v>287</v>
      </c>
      <c r="B6" t="s">
        <v>798</v>
      </c>
      <c r="C6">
        <v>0</v>
      </c>
      <c r="D6">
        <v>3</v>
      </c>
      <c r="E6">
        <v>0</v>
      </c>
      <c r="F6">
        <v>0</v>
      </c>
      <c r="G6">
        <v>0</v>
      </c>
      <c r="H6">
        <v>3</v>
      </c>
      <c r="I6" s="91">
        <v>0</v>
      </c>
      <c r="J6" s="91">
        <v>0.33333333333333331</v>
      </c>
      <c r="K6" s="91">
        <v>0</v>
      </c>
      <c r="L6" s="91">
        <v>0</v>
      </c>
      <c r="M6" s="91">
        <v>0</v>
      </c>
      <c r="N6" s="91">
        <v>0.05</v>
      </c>
    </row>
    <row r="7" spans="1:14" x14ac:dyDescent="0.25">
      <c r="A7" t="s">
        <v>233</v>
      </c>
      <c r="B7" t="s">
        <v>798</v>
      </c>
      <c r="C7">
        <v>2</v>
      </c>
      <c r="D7">
        <v>1</v>
      </c>
      <c r="E7">
        <v>0</v>
      </c>
      <c r="F7">
        <v>0</v>
      </c>
      <c r="G7">
        <v>0</v>
      </c>
      <c r="H7">
        <v>3</v>
      </c>
      <c r="I7" s="91">
        <v>0.11764705882352941</v>
      </c>
      <c r="J7" s="91">
        <v>0.1111111111111111</v>
      </c>
      <c r="K7" s="91">
        <v>0</v>
      </c>
      <c r="L7" s="91">
        <v>0</v>
      </c>
      <c r="M7" s="91">
        <v>0</v>
      </c>
      <c r="N7" s="91">
        <v>0.05</v>
      </c>
    </row>
    <row r="8" spans="1:14" x14ac:dyDescent="0.25">
      <c r="A8" t="s">
        <v>263</v>
      </c>
      <c r="B8" t="s">
        <v>798</v>
      </c>
      <c r="C8">
        <v>7</v>
      </c>
      <c r="D8">
        <v>0</v>
      </c>
      <c r="E8">
        <v>2</v>
      </c>
      <c r="F8">
        <v>3</v>
      </c>
      <c r="G8">
        <v>3</v>
      </c>
      <c r="H8">
        <v>15</v>
      </c>
      <c r="I8" s="91">
        <v>0.41176470588235292</v>
      </c>
      <c r="J8" s="91">
        <v>0</v>
      </c>
      <c r="K8" s="91">
        <v>0.18181818181818182</v>
      </c>
      <c r="L8" s="91">
        <v>0.14285714285714285</v>
      </c>
      <c r="M8" s="91">
        <v>0.42857142857142855</v>
      </c>
      <c r="N8" s="91">
        <v>0.25</v>
      </c>
    </row>
    <row r="9" spans="1:14" x14ac:dyDescent="0.25">
      <c r="A9" t="s">
        <v>202</v>
      </c>
      <c r="B9" t="s">
        <v>798</v>
      </c>
      <c r="C9">
        <v>3</v>
      </c>
      <c r="D9">
        <v>4</v>
      </c>
      <c r="E9">
        <v>2</v>
      </c>
      <c r="F9">
        <v>4</v>
      </c>
      <c r="G9">
        <v>0</v>
      </c>
      <c r="H9">
        <v>13</v>
      </c>
      <c r="I9" s="91">
        <v>0.17647058823529413</v>
      </c>
      <c r="J9" s="91">
        <v>0.44444444444444442</v>
      </c>
      <c r="K9" s="91">
        <v>0.18181818181818182</v>
      </c>
      <c r="L9" s="91">
        <v>0.19047619047619047</v>
      </c>
      <c r="M9" s="91">
        <v>0</v>
      </c>
      <c r="N9" s="91">
        <v>0.21666666666666667</v>
      </c>
    </row>
    <row r="10" spans="1:14" x14ac:dyDescent="0.25">
      <c r="A10" t="s">
        <v>488</v>
      </c>
      <c r="B10" t="s">
        <v>803</v>
      </c>
      <c r="C10">
        <v>0</v>
      </c>
      <c r="D10">
        <v>0</v>
      </c>
      <c r="E10">
        <v>3</v>
      </c>
      <c r="F10">
        <v>0</v>
      </c>
      <c r="G10">
        <v>0</v>
      </c>
      <c r="H10">
        <v>3</v>
      </c>
      <c r="I10" s="91">
        <v>0</v>
      </c>
      <c r="J10" s="91">
        <v>0</v>
      </c>
      <c r="K10" s="91">
        <v>0.27272727272727271</v>
      </c>
      <c r="L10" s="91">
        <v>0</v>
      </c>
      <c r="M10" s="91">
        <v>0</v>
      </c>
      <c r="N10" s="91">
        <v>0.05</v>
      </c>
    </row>
    <row r="11" spans="1:14" x14ac:dyDescent="0.25">
      <c r="A11" t="s">
        <v>538</v>
      </c>
      <c r="B11" t="s">
        <v>803</v>
      </c>
      <c r="C11">
        <v>1</v>
      </c>
      <c r="D11">
        <v>0</v>
      </c>
      <c r="E11">
        <v>0</v>
      </c>
      <c r="F11">
        <v>0</v>
      </c>
      <c r="G11">
        <v>0</v>
      </c>
      <c r="H11">
        <v>1</v>
      </c>
      <c r="I11" s="91">
        <v>5.8823529411764705E-2</v>
      </c>
      <c r="J11" s="91">
        <v>0</v>
      </c>
      <c r="K11" s="91">
        <v>0</v>
      </c>
      <c r="L11" s="91">
        <v>0</v>
      </c>
      <c r="M11" s="91">
        <v>0</v>
      </c>
      <c r="N11" s="91">
        <v>1.6666666666666666E-2</v>
      </c>
    </row>
    <row r="12" spans="1:14" x14ac:dyDescent="0.25">
      <c r="A12" t="s">
        <v>274</v>
      </c>
      <c r="B12" t="s">
        <v>802</v>
      </c>
      <c r="C12">
        <v>2</v>
      </c>
      <c r="D12">
        <v>7</v>
      </c>
      <c r="E12">
        <v>7</v>
      </c>
      <c r="F12">
        <v>10</v>
      </c>
      <c r="G12">
        <v>2</v>
      </c>
      <c r="H12">
        <v>28</v>
      </c>
      <c r="I12" s="91">
        <v>0.11764705882352941</v>
      </c>
      <c r="J12" s="91">
        <v>0.77777777777777779</v>
      </c>
      <c r="K12" s="91">
        <v>0.63636363636363635</v>
      </c>
      <c r="L12" s="91">
        <v>0.47619047619047616</v>
      </c>
      <c r="M12" s="91">
        <v>0.2857142857142857</v>
      </c>
      <c r="N12" s="91">
        <v>0.46666666666666667</v>
      </c>
    </row>
    <row r="13" spans="1:14" x14ac:dyDescent="0.25">
      <c r="A13" t="s">
        <v>495</v>
      </c>
      <c r="B13" t="s">
        <v>798</v>
      </c>
      <c r="C13">
        <v>0</v>
      </c>
      <c r="D13">
        <v>0</v>
      </c>
      <c r="E13">
        <v>0</v>
      </c>
      <c r="F13">
        <v>0</v>
      </c>
      <c r="G13">
        <v>0</v>
      </c>
      <c r="H13">
        <v>0</v>
      </c>
      <c r="I13" s="91">
        <v>0</v>
      </c>
      <c r="J13" s="91">
        <v>0</v>
      </c>
      <c r="K13" s="91">
        <v>0</v>
      </c>
      <c r="L13" s="91">
        <v>0</v>
      </c>
      <c r="M13" s="91">
        <v>0</v>
      </c>
      <c r="N13" s="91">
        <v>0</v>
      </c>
    </row>
    <row r="14" spans="1:14" x14ac:dyDescent="0.25">
      <c r="A14" t="s">
        <v>196</v>
      </c>
      <c r="B14" t="s">
        <v>802</v>
      </c>
      <c r="C14">
        <v>4</v>
      </c>
      <c r="D14">
        <v>5</v>
      </c>
      <c r="E14">
        <v>5</v>
      </c>
      <c r="F14">
        <v>10</v>
      </c>
      <c r="G14">
        <v>0</v>
      </c>
      <c r="H14">
        <v>24</v>
      </c>
      <c r="I14" s="91">
        <v>0.23529411764705882</v>
      </c>
      <c r="J14" s="91">
        <v>0.55555555555555558</v>
      </c>
      <c r="K14" s="91">
        <v>0.45454545454545453</v>
      </c>
      <c r="L14" s="91">
        <v>0.47619047619047616</v>
      </c>
      <c r="M14" s="91">
        <v>0</v>
      </c>
      <c r="N14" s="91">
        <v>0.4</v>
      </c>
    </row>
    <row r="15" spans="1:14" x14ac:dyDescent="0.25">
      <c r="A15" t="s">
        <v>302</v>
      </c>
      <c r="B15" t="s">
        <v>802</v>
      </c>
      <c r="C15">
        <v>14</v>
      </c>
      <c r="D15">
        <v>9</v>
      </c>
      <c r="E15">
        <v>11</v>
      </c>
      <c r="F15">
        <v>21</v>
      </c>
      <c r="G15">
        <v>5</v>
      </c>
      <c r="H15">
        <v>60</v>
      </c>
      <c r="I15" s="91">
        <v>0.82352941176470584</v>
      </c>
      <c r="J15" s="91">
        <v>1</v>
      </c>
      <c r="K15" s="91">
        <v>1</v>
      </c>
      <c r="L15" s="91">
        <v>1</v>
      </c>
      <c r="M15" s="91">
        <v>0.7142857142857143</v>
      </c>
      <c r="N15" s="91">
        <v>1</v>
      </c>
    </row>
    <row r="16" spans="1:14" x14ac:dyDescent="0.25">
      <c r="A16" t="s">
        <v>253</v>
      </c>
      <c r="B16" t="s">
        <v>803</v>
      </c>
      <c r="C16">
        <v>2</v>
      </c>
      <c r="D16">
        <v>0</v>
      </c>
      <c r="E16">
        <v>0</v>
      </c>
      <c r="F16">
        <v>0</v>
      </c>
      <c r="G16">
        <v>0</v>
      </c>
      <c r="H16">
        <v>2</v>
      </c>
      <c r="I16" s="91">
        <v>0.11764705882352941</v>
      </c>
      <c r="J16" s="91">
        <v>0</v>
      </c>
      <c r="K16" s="91">
        <v>0</v>
      </c>
      <c r="L16" s="91">
        <v>0</v>
      </c>
      <c r="M16" s="91">
        <v>0</v>
      </c>
      <c r="N16" s="91">
        <v>3.3333333333333333E-2</v>
      </c>
    </row>
    <row r="17" spans="1:14" x14ac:dyDescent="0.25">
      <c r="A17" t="s">
        <v>354</v>
      </c>
      <c r="B17" t="s">
        <v>801</v>
      </c>
      <c r="C17">
        <v>0</v>
      </c>
      <c r="D17">
        <v>1</v>
      </c>
      <c r="E17">
        <v>1</v>
      </c>
      <c r="F17">
        <v>0</v>
      </c>
      <c r="G17">
        <v>0</v>
      </c>
      <c r="H17">
        <v>2</v>
      </c>
      <c r="I17" s="91">
        <v>0</v>
      </c>
      <c r="J17" s="91">
        <v>0.1111111111111111</v>
      </c>
      <c r="K17" s="91">
        <v>9.0909090909090912E-2</v>
      </c>
      <c r="L17" s="91">
        <v>0</v>
      </c>
      <c r="M17" s="91">
        <v>0</v>
      </c>
      <c r="N17" s="91">
        <v>3.3333333333333333E-2</v>
      </c>
    </row>
    <row r="18" spans="1:14" x14ac:dyDescent="0.25">
      <c r="A18" t="s">
        <v>608</v>
      </c>
      <c r="B18" t="s">
        <v>802</v>
      </c>
      <c r="C18">
        <v>0</v>
      </c>
      <c r="D18">
        <v>0</v>
      </c>
      <c r="E18">
        <v>0</v>
      </c>
      <c r="F18">
        <v>1</v>
      </c>
      <c r="G18">
        <v>0</v>
      </c>
      <c r="H18">
        <v>1</v>
      </c>
      <c r="I18" s="91">
        <v>0</v>
      </c>
      <c r="J18" s="91">
        <v>0</v>
      </c>
      <c r="K18" s="91">
        <v>0</v>
      </c>
      <c r="L18" s="91">
        <v>4.7619047619047616E-2</v>
      </c>
      <c r="M18" s="91">
        <v>0</v>
      </c>
      <c r="N18" s="91">
        <v>1.6666666666666666E-2</v>
      </c>
    </row>
    <row r="19" spans="1:14" x14ac:dyDescent="0.25">
      <c r="A19" t="s">
        <v>258</v>
      </c>
      <c r="B19" t="s">
        <v>803</v>
      </c>
      <c r="C19">
        <v>0</v>
      </c>
      <c r="D19">
        <v>0</v>
      </c>
      <c r="E19">
        <v>2</v>
      </c>
      <c r="F19">
        <v>3</v>
      </c>
      <c r="G19">
        <v>0</v>
      </c>
      <c r="H19">
        <v>5</v>
      </c>
      <c r="I19" s="91">
        <v>0</v>
      </c>
      <c r="J19" s="91">
        <v>0</v>
      </c>
      <c r="K19" s="91">
        <v>0.18181818181818182</v>
      </c>
      <c r="L19" s="91">
        <v>0.14285714285714285</v>
      </c>
      <c r="M19" s="91">
        <v>0</v>
      </c>
      <c r="N19" s="91">
        <v>8.3333333333333329E-2</v>
      </c>
    </row>
    <row r="20" spans="1:14" x14ac:dyDescent="0.25">
      <c r="A20" t="s">
        <v>616</v>
      </c>
      <c r="B20" t="s">
        <v>801</v>
      </c>
      <c r="C20">
        <v>0</v>
      </c>
      <c r="D20">
        <v>3</v>
      </c>
      <c r="E20">
        <v>0</v>
      </c>
      <c r="F20">
        <v>0</v>
      </c>
      <c r="G20">
        <v>0</v>
      </c>
      <c r="H20">
        <v>3</v>
      </c>
      <c r="I20" s="91">
        <v>0</v>
      </c>
      <c r="J20" s="91">
        <v>0.33333333333333331</v>
      </c>
      <c r="K20" s="91">
        <v>0</v>
      </c>
      <c r="L20" s="91">
        <v>0</v>
      </c>
      <c r="M20" s="91">
        <v>0</v>
      </c>
      <c r="N20" s="91">
        <v>0.05</v>
      </c>
    </row>
    <row r="21" spans="1:14" x14ac:dyDescent="0.25">
      <c r="A21" t="s">
        <v>327</v>
      </c>
      <c r="B21" t="s">
        <v>800</v>
      </c>
      <c r="C21">
        <v>0</v>
      </c>
      <c r="D21">
        <v>0</v>
      </c>
      <c r="E21">
        <v>1</v>
      </c>
      <c r="F21">
        <v>0</v>
      </c>
      <c r="G21">
        <v>0</v>
      </c>
      <c r="H21">
        <v>1</v>
      </c>
      <c r="I21" s="91">
        <v>0</v>
      </c>
      <c r="J21" s="91">
        <v>0</v>
      </c>
      <c r="K21" s="91">
        <v>9.0909090909090912E-2</v>
      </c>
      <c r="L21" s="91">
        <v>0</v>
      </c>
      <c r="M21" s="91">
        <v>0</v>
      </c>
      <c r="N21" s="91">
        <v>1.6666666666666666E-2</v>
      </c>
    </row>
    <row r="22" spans="1:14" x14ac:dyDescent="0.25">
      <c r="A22" t="s">
        <v>536</v>
      </c>
      <c r="B22" t="s">
        <v>799</v>
      </c>
      <c r="C22">
        <v>2</v>
      </c>
      <c r="D22">
        <v>0</v>
      </c>
      <c r="E22">
        <v>2</v>
      </c>
      <c r="F22">
        <v>0</v>
      </c>
      <c r="G22">
        <v>7</v>
      </c>
      <c r="H22">
        <v>11</v>
      </c>
      <c r="I22" s="91">
        <v>0.11764705882352941</v>
      </c>
      <c r="J22" s="91">
        <v>0</v>
      </c>
      <c r="K22" s="91">
        <v>0.18181818181818182</v>
      </c>
      <c r="L22" s="91">
        <v>0</v>
      </c>
      <c r="M22" s="91">
        <v>1</v>
      </c>
      <c r="N22" s="91">
        <v>0.18333333333333332</v>
      </c>
    </row>
    <row r="23" spans="1:14" x14ac:dyDescent="0.25">
      <c r="A23" t="s">
        <v>156</v>
      </c>
      <c r="B23" t="s">
        <v>799</v>
      </c>
      <c r="C23">
        <v>17</v>
      </c>
      <c r="D23">
        <v>5</v>
      </c>
      <c r="E23">
        <v>4</v>
      </c>
      <c r="F23">
        <v>5</v>
      </c>
      <c r="G23">
        <v>4</v>
      </c>
      <c r="H23">
        <v>35</v>
      </c>
      <c r="I23" s="91">
        <v>1</v>
      </c>
      <c r="J23" s="91">
        <v>0.55555555555555558</v>
      </c>
      <c r="K23" s="91">
        <v>0.36363636363636365</v>
      </c>
      <c r="L23" s="91">
        <v>0.23809523809523808</v>
      </c>
      <c r="M23" s="91">
        <v>0.5714285714285714</v>
      </c>
      <c r="N23" s="91">
        <v>0.58333333333333337</v>
      </c>
    </row>
    <row r="24" spans="1:14" x14ac:dyDescent="0.25">
      <c r="A24" t="s">
        <v>568</v>
      </c>
      <c r="B24" t="s">
        <v>800</v>
      </c>
      <c r="C24">
        <v>0</v>
      </c>
      <c r="D24">
        <v>0</v>
      </c>
      <c r="E24">
        <v>0</v>
      </c>
      <c r="F24">
        <v>1</v>
      </c>
      <c r="G24">
        <v>0</v>
      </c>
      <c r="H24">
        <v>1</v>
      </c>
      <c r="I24" s="91">
        <v>0</v>
      </c>
      <c r="J24" s="91">
        <v>0</v>
      </c>
      <c r="K24" s="91">
        <v>0</v>
      </c>
      <c r="L24" s="91">
        <v>4.7619047619047616E-2</v>
      </c>
      <c r="M24" s="91">
        <v>0</v>
      </c>
      <c r="N24" s="91">
        <v>1.6666666666666666E-2</v>
      </c>
    </row>
    <row r="25" spans="1:14" x14ac:dyDescent="0.25">
      <c r="A25" t="s">
        <v>458</v>
      </c>
      <c r="B25" t="s">
        <v>802</v>
      </c>
      <c r="C25">
        <v>6</v>
      </c>
      <c r="D25">
        <v>1</v>
      </c>
      <c r="E25">
        <v>2</v>
      </c>
      <c r="F25">
        <v>2</v>
      </c>
      <c r="G25">
        <v>0</v>
      </c>
      <c r="H25">
        <v>11</v>
      </c>
      <c r="I25" s="91">
        <v>0.35294117647058826</v>
      </c>
      <c r="J25" s="91">
        <v>0.1111111111111111</v>
      </c>
      <c r="K25" s="91">
        <v>0.18181818181818182</v>
      </c>
      <c r="L25" s="91">
        <v>9.5238095238095233E-2</v>
      </c>
      <c r="M25" s="91">
        <v>0</v>
      </c>
      <c r="N25" s="91">
        <v>0.18333333333333332</v>
      </c>
    </row>
    <row r="26" spans="1:14" x14ac:dyDescent="0.25">
      <c r="A26" t="s">
        <v>622</v>
      </c>
      <c r="B26" t="s">
        <v>803</v>
      </c>
      <c r="C26">
        <v>3</v>
      </c>
      <c r="D26">
        <v>0</v>
      </c>
      <c r="E26">
        <v>0</v>
      </c>
      <c r="F26">
        <v>0</v>
      </c>
      <c r="G26">
        <v>0</v>
      </c>
      <c r="H26">
        <v>3</v>
      </c>
      <c r="I26" s="91">
        <v>0.17647058823529413</v>
      </c>
      <c r="J26" s="91">
        <v>0</v>
      </c>
      <c r="K26" s="91">
        <v>0</v>
      </c>
      <c r="L26" s="91">
        <v>0</v>
      </c>
      <c r="M26" s="91">
        <v>0</v>
      </c>
      <c r="N26" s="91">
        <v>0.05</v>
      </c>
    </row>
    <row r="27" spans="1:14" x14ac:dyDescent="0.25">
      <c r="A27" t="s">
        <v>242</v>
      </c>
      <c r="B27" t="s">
        <v>798</v>
      </c>
      <c r="C27">
        <v>1</v>
      </c>
      <c r="D27">
        <v>0</v>
      </c>
      <c r="E27">
        <v>0</v>
      </c>
      <c r="F27">
        <v>0</v>
      </c>
      <c r="G27">
        <v>0</v>
      </c>
      <c r="H27">
        <v>1</v>
      </c>
      <c r="I27" s="91">
        <v>5.8823529411764705E-2</v>
      </c>
      <c r="J27" s="91">
        <v>0</v>
      </c>
      <c r="K27" s="91">
        <v>0</v>
      </c>
      <c r="L27" s="91">
        <v>0</v>
      </c>
      <c r="M27" s="91">
        <v>0</v>
      </c>
      <c r="N27" s="91">
        <v>1.6666666666666666E-2</v>
      </c>
    </row>
    <row r="28" spans="1:14" x14ac:dyDescent="0.25">
      <c r="A28" t="s">
        <v>252</v>
      </c>
      <c r="B28" t="s">
        <v>803</v>
      </c>
      <c r="C28">
        <v>0</v>
      </c>
      <c r="D28">
        <v>0</v>
      </c>
      <c r="E28">
        <v>6</v>
      </c>
      <c r="F28">
        <v>3</v>
      </c>
      <c r="G28">
        <v>0</v>
      </c>
      <c r="H28">
        <v>9</v>
      </c>
      <c r="I28" s="91">
        <v>0</v>
      </c>
      <c r="J28" s="91">
        <v>0</v>
      </c>
      <c r="K28" s="91">
        <v>0.54545454545454541</v>
      </c>
      <c r="L28" s="91">
        <v>0.14285714285714285</v>
      </c>
      <c r="M28" s="91">
        <v>0</v>
      </c>
      <c r="N28" s="91">
        <v>0.15</v>
      </c>
    </row>
    <row r="29" spans="1:14" x14ac:dyDescent="0.25">
      <c r="A29" t="s">
        <v>215</v>
      </c>
      <c r="B29" t="s">
        <v>799</v>
      </c>
      <c r="C29">
        <v>0</v>
      </c>
      <c r="D29">
        <v>0</v>
      </c>
      <c r="E29">
        <v>0</v>
      </c>
      <c r="F29">
        <v>0</v>
      </c>
      <c r="G29">
        <v>2</v>
      </c>
      <c r="H29">
        <v>2</v>
      </c>
      <c r="I29" s="91">
        <v>0</v>
      </c>
      <c r="J29" s="91">
        <v>0</v>
      </c>
      <c r="K29" s="91">
        <v>0</v>
      </c>
      <c r="L29" s="91">
        <v>0</v>
      </c>
      <c r="M29" s="91">
        <v>0.2857142857142857</v>
      </c>
      <c r="N29" s="91">
        <v>3.3333333333333333E-2</v>
      </c>
    </row>
    <row r="30" spans="1:14" x14ac:dyDescent="0.25">
      <c r="A30" t="s">
        <v>429</v>
      </c>
      <c r="B30" t="s">
        <v>802</v>
      </c>
      <c r="C30">
        <v>2</v>
      </c>
      <c r="D30">
        <v>0</v>
      </c>
      <c r="E30">
        <v>0</v>
      </c>
      <c r="F30">
        <v>0</v>
      </c>
      <c r="G30">
        <v>0</v>
      </c>
      <c r="H30">
        <v>2</v>
      </c>
      <c r="I30" s="91">
        <v>0.11764705882352941</v>
      </c>
      <c r="J30" s="91">
        <v>0</v>
      </c>
      <c r="K30" s="91">
        <v>0</v>
      </c>
      <c r="L30" s="91">
        <v>0</v>
      </c>
      <c r="M30" s="91">
        <v>0</v>
      </c>
      <c r="N30" s="91">
        <v>3.3333333333333333E-2</v>
      </c>
    </row>
    <row r="31" spans="1:14" x14ac:dyDescent="0.25">
      <c r="A31" t="s">
        <v>178</v>
      </c>
      <c r="B31" t="s">
        <v>800</v>
      </c>
      <c r="C31">
        <v>5</v>
      </c>
      <c r="D31">
        <v>2</v>
      </c>
      <c r="E31">
        <v>2</v>
      </c>
      <c r="F31">
        <v>6</v>
      </c>
      <c r="G31">
        <v>1</v>
      </c>
      <c r="H31">
        <v>16</v>
      </c>
      <c r="I31" s="91">
        <v>0.29411764705882354</v>
      </c>
      <c r="J31" s="91">
        <v>0.22222222222222221</v>
      </c>
      <c r="K31" s="91">
        <v>0.18181818181818182</v>
      </c>
      <c r="L31" s="91">
        <v>0.2857142857142857</v>
      </c>
      <c r="M31" s="91">
        <v>0.14285714285714285</v>
      </c>
      <c r="N31" s="91">
        <v>0.26666666666666666</v>
      </c>
    </row>
    <row r="32" spans="1:14" x14ac:dyDescent="0.25">
      <c r="A32" t="s">
        <v>313</v>
      </c>
      <c r="B32" t="s">
        <v>801</v>
      </c>
      <c r="C32">
        <v>6</v>
      </c>
      <c r="D32">
        <v>4</v>
      </c>
      <c r="E32">
        <v>0</v>
      </c>
      <c r="F32">
        <v>6</v>
      </c>
      <c r="G32">
        <v>0</v>
      </c>
      <c r="H32">
        <v>16</v>
      </c>
      <c r="I32" s="91">
        <v>0.35294117647058826</v>
      </c>
      <c r="J32" s="91">
        <v>0.44444444444444442</v>
      </c>
      <c r="K32" s="91">
        <v>0</v>
      </c>
      <c r="L32" s="91">
        <v>0.2857142857142857</v>
      </c>
      <c r="M32" s="91">
        <v>0</v>
      </c>
      <c r="N32" s="91">
        <v>0.26666666666666666</v>
      </c>
    </row>
    <row r="33" spans="1:14" x14ac:dyDescent="0.25">
      <c r="A33" t="s">
        <v>552</v>
      </c>
      <c r="B33" t="s">
        <v>800</v>
      </c>
      <c r="C33">
        <v>1</v>
      </c>
      <c r="D33">
        <v>0</v>
      </c>
      <c r="E33">
        <v>0</v>
      </c>
      <c r="F33">
        <v>0</v>
      </c>
      <c r="G33">
        <v>0</v>
      </c>
      <c r="H33">
        <v>1</v>
      </c>
      <c r="I33" s="91">
        <v>5.8823529411764705E-2</v>
      </c>
      <c r="J33" s="91">
        <v>0</v>
      </c>
      <c r="K33" s="91">
        <v>0</v>
      </c>
      <c r="L33" s="91">
        <v>0</v>
      </c>
      <c r="M33" s="91">
        <v>0</v>
      </c>
      <c r="N33" s="91">
        <v>1.6666666666666666E-2</v>
      </c>
    </row>
    <row r="34" spans="1:14" x14ac:dyDescent="0.25">
      <c r="A34" t="s">
        <v>403</v>
      </c>
      <c r="B34" t="s">
        <v>801</v>
      </c>
      <c r="C34">
        <v>0</v>
      </c>
      <c r="D34">
        <v>0</v>
      </c>
      <c r="E34">
        <v>0</v>
      </c>
      <c r="F34">
        <v>0</v>
      </c>
      <c r="G34">
        <v>1</v>
      </c>
      <c r="H34">
        <v>1</v>
      </c>
      <c r="I34" s="91">
        <v>0</v>
      </c>
      <c r="J34" s="91">
        <v>0</v>
      </c>
      <c r="K34" s="91">
        <v>0</v>
      </c>
      <c r="L34" s="91">
        <v>0</v>
      </c>
      <c r="M34" s="91">
        <v>0.14285714285714285</v>
      </c>
      <c r="N34" s="91">
        <v>1.6666666666666666E-2</v>
      </c>
    </row>
    <row r="35" spans="1:14" x14ac:dyDescent="0.25">
      <c r="A35" t="s">
        <v>460</v>
      </c>
      <c r="B35" t="s">
        <v>801</v>
      </c>
      <c r="C35">
        <v>1</v>
      </c>
      <c r="D35">
        <v>0</v>
      </c>
      <c r="E35">
        <v>0</v>
      </c>
      <c r="F35">
        <v>0</v>
      </c>
      <c r="G35">
        <v>0</v>
      </c>
      <c r="H35">
        <v>1</v>
      </c>
      <c r="I35" s="91">
        <v>5.8823529411764705E-2</v>
      </c>
      <c r="J35" s="91">
        <v>0</v>
      </c>
      <c r="K35" s="91">
        <v>0</v>
      </c>
      <c r="L35" s="91">
        <v>0</v>
      </c>
      <c r="M35" s="91">
        <v>0</v>
      </c>
      <c r="N35" s="91">
        <v>1.6666666666666666E-2</v>
      </c>
    </row>
    <row r="36" spans="1:14" x14ac:dyDescent="0.25">
      <c r="A36" t="s">
        <v>165</v>
      </c>
      <c r="B36" t="s">
        <v>800</v>
      </c>
      <c r="C36">
        <v>2</v>
      </c>
      <c r="D36">
        <v>0</v>
      </c>
      <c r="E36">
        <v>0</v>
      </c>
      <c r="F36">
        <v>2</v>
      </c>
      <c r="G36">
        <v>0</v>
      </c>
      <c r="H36">
        <v>4</v>
      </c>
      <c r="I36" s="91">
        <v>0.11764705882352941</v>
      </c>
      <c r="J36" s="91">
        <v>0</v>
      </c>
      <c r="K36" s="91">
        <v>0</v>
      </c>
      <c r="L36" s="91">
        <v>9.5238095238095233E-2</v>
      </c>
      <c r="M36" s="91">
        <v>0</v>
      </c>
      <c r="N36" s="91">
        <v>6.6666666666666666E-2</v>
      </c>
    </row>
    <row r="37" spans="1:14" x14ac:dyDescent="0.25">
      <c r="A37" t="s">
        <v>304</v>
      </c>
      <c r="B37" t="s">
        <v>803</v>
      </c>
      <c r="C37">
        <v>1</v>
      </c>
      <c r="D37">
        <v>1</v>
      </c>
      <c r="E37">
        <v>3</v>
      </c>
      <c r="F37">
        <v>3</v>
      </c>
      <c r="G37">
        <v>3</v>
      </c>
      <c r="H37">
        <v>11</v>
      </c>
      <c r="I37" s="91">
        <v>5.8823529411764705E-2</v>
      </c>
      <c r="J37" s="91">
        <v>0.1111111111111111</v>
      </c>
      <c r="K37" s="91">
        <v>0.27272727272727271</v>
      </c>
      <c r="L37" s="91">
        <v>0.14285714285714285</v>
      </c>
      <c r="M37" s="91">
        <v>0.42857142857142855</v>
      </c>
      <c r="N37" s="91">
        <v>0.18333333333333332</v>
      </c>
    </row>
    <row r="38" spans="1:14" x14ac:dyDescent="0.25">
      <c r="A38" t="s">
        <v>172</v>
      </c>
      <c r="B38" t="s">
        <v>803</v>
      </c>
      <c r="C38">
        <v>2</v>
      </c>
      <c r="D38">
        <v>0</v>
      </c>
      <c r="E38">
        <v>1</v>
      </c>
      <c r="F38">
        <v>0</v>
      </c>
      <c r="G38">
        <v>3</v>
      </c>
      <c r="H38">
        <v>6</v>
      </c>
      <c r="I38" s="91">
        <v>0.11764705882352941</v>
      </c>
      <c r="J38" s="91">
        <v>0</v>
      </c>
      <c r="K38" s="91">
        <v>9.0909090909090912E-2</v>
      </c>
      <c r="L38" s="91">
        <v>0</v>
      </c>
      <c r="M38" s="91">
        <v>0.42857142857142855</v>
      </c>
      <c r="N38" s="91">
        <v>0.1</v>
      </c>
    </row>
    <row r="39" spans="1:14" x14ac:dyDescent="0.25">
      <c r="A39" t="s">
        <v>177</v>
      </c>
      <c r="B39" t="s">
        <v>798</v>
      </c>
      <c r="C39">
        <v>5</v>
      </c>
      <c r="D39">
        <v>3</v>
      </c>
      <c r="E39">
        <v>0</v>
      </c>
      <c r="F39">
        <v>6</v>
      </c>
      <c r="G39">
        <v>2</v>
      </c>
      <c r="H39">
        <v>16</v>
      </c>
      <c r="I39" s="91">
        <v>0.29411764705882354</v>
      </c>
      <c r="J39" s="91">
        <v>0.33333333333333331</v>
      </c>
      <c r="K39" s="91">
        <v>0</v>
      </c>
      <c r="L39" s="91">
        <v>0.2857142857142857</v>
      </c>
      <c r="M39" s="91">
        <v>0.2857142857142857</v>
      </c>
      <c r="N39" s="91">
        <v>0.26666666666666666</v>
      </c>
    </row>
  </sheetData>
  <autoFilter ref="A1:N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40"/>
  <sheetViews>
    <sheetView workbookViewId="0">
      <selection activeCell="C1" sqref="C1:E40"/>
    </sheetView>
  </sheetViews>
  <sheetFormatPr defaultRowHeight="15" x14ac:dyDescent="0.25"/>
  <cols>
    <col min="3" max="3" width="28.7109375" bestFit="1" customWidth="1"/>
    <col min="4" max="4" width="16.140625" bestFit="1" customWidth="1"/>
    <col min="5" max="5" width="57.42578125" bestFit="1" customWidth="1"/>
  </cols>
  <sheetData>
    <row r="1" spans="1:5" x14ac:dyDescent="0.25">
      <c r="A1" t="s">
        <v>707</v>
      </c>
      <c r="B1" t="s">
        <v>846</v>
      </c>
      <c r="C1" t="s">
        <v>816</v>
      </c>
      <c r="D1" t="s">
        <v>833</v>
      </c>
      <c r="E1" t="s">
        <v>847</v>
      </c>
    </row>
    <row r="2" spans="1:5" x14ac:dyDescent="0.25">
      <c r="A2">
        <v>1</v>
      </c>
      <c r="B2">
        <v>1.1000000000000001</v>
      </c>
      <c r="C2" t="s">
        <v>287</v>
      </c>
      <c r="D2" t="s">
        <v>798</v>
      </c>
    </row>
    <row r="3" spans="1:5" x14ac:dyDescent="0.25">
      <c r="B3">
        <v>1.2000000000000002</v>
      </c>
      <c r="C3" t="s">
        <v>233</v>
      </c>
      <c r="D3" t="s">
        <v>798</v>
      </c>
    </row>
    <row r="4" spans="1:5" x14ac:dyDescent="0.25">
      <c r="B4">
        <v>1.3000000000000003</v>
      </c>
      <c r="C4" t="s">
        <v>263</v>
      </c>
      <c r="D4" t="s">
        <v>798</v>
      </c>
    </row>
    <row r="5" spans="1:5" x14ac:dyDescent="0.25">
      <c r="B5">
        <v>1.4000000000000004</v>
      </c>
      <c r="C5" t="s">
        <v>242</v>
      </c>
      <c r="D5" t="s">
        <v>798</v>
      </c>
    </row>
    <row r="6" spans="1:5" x14ac:dyDescent="0.25">
      <c r="B6">
        <v>1.5000000000000004</v>
      </c>
      <c r="C6" t="s">
        <v>177</v>
      </c>
      <c r="D6" t="s">
        <v>798</v>
      </c>
    </row>
    <row r="7" spans="1:5" x14ac:dyDescent="0.25">
      <c r="B7">
        <v>1.6000000000000005</v>
      </c>
      <c r="C7" t="s">
        <v>202</v>
      </c>
      <c r="D7" t="s">
        <v>798</v>
      </c>
    </row>
    <row r="8" spans="1:5" x14ac:dyDescent="0.25">
      <c r="B8">
        <v>1.7000000000000006</v>
      </c>
      <c r="C8" t="s">
        <v>495</v>
      </c>
      <c r="D8" t="s">
        <v>798</v>
      </c>
    </row>
    <row r="9" spans="1:5" x14ac:dyDescent="0.25">
      <c r="A9">
        <v>2</v>
      </c>
      <c r="B9">
        <v>2.1</v>
      </c>
      <c r="C9" t="s">
        <v>536</v>
      </c>
      <c r="D9" t="s">
        <v>799</v>
      </c>
    </row>
    <row r="10" spans="1:5" x14ac:dyDescent="0.25">
      <c r="B10">
        <v>2.2000000000000002</v>
      </c>
      <c r="C10" t="s">
        <v>156</v>
      </c>
      <c r="D10" t="s">
        <v>799</v>
      </c>
    </row>
    <row r="11" spans="1:5" x14ac:dyDescent="0.25">
      <c r="B11">
        <v>2.3000000000000003</v>
      </c>
      <c r="C11" t="s">
        <v>215</v>
      </c>
      <c r="D11" t="s">
        <v>799</v>
      </c>
    </row>
    <row r="12" spans="1:5" x14ac:dyDescent="0.25">
      <c r="A12">
        <v>3</v>
      </c>
      <c r="B12">
        <v>3.1</v>
      </c>
      <c r="C12" t="s">
        <v>327</v>
      </c>
      <c r="D12" t="s">
        <v>800</v>
      </c>
    </row>
    <row r="13" spans="1:5" x14ac:dyDescent="0.25">
      <c r="B13">
        <v>3.2</v>
      </c>
      <c r="C13" t="s">
        <v>568</v>
      </c>
      <c r="D13" t="s">
        <v>800</v>
      </c>
    </row>
    <row r="14" spans="1:5" x14ac:dyDescent="0.25">
      <c r="B14">
        <v>3.3000000000000003</v>
      </c>
      <c r="C14" t="s">
        <v>178</v>
      </c>
      <c r="D14" t="s">
        <v>800</v>
      </c>
    </row>
    <row r="15" spans="1:5" x14ac:dyDescent="0.25">
      <c r="B15">
        <v>3.4000000000000004</v>
      </c>
      <c r="C15" t="s">
        <v>552</v>
      </c>
      <c r="D15" t="s">
        <v>800</v>
      </c>
    </row>
    <row r="16" spans="1:5" x14ac:dyDescent="0.25">
      <c r="B16">
        <v>3.5000000000000004</v>
      </c>
      <c r="C16" t="s">
        <v>165</v>
      </c>
      <c r="D16" t="s">
        <v>800</v>
      </c>
    </row>
    <row r="17" spans="1:5" x14ac:dyDescent="0.25">
      <c r="A17">
        <v>4</v>
      </c>
      <c r="B17">
        <v>4.0999999999999996</v>
      </c>
      <c r="C17" t="s">
        <v>216</v>
      </c>
      <c r="D17" t="s">
        <v>801</v>
      </c>
      <c r="E17" t="s">
        <v>848</v>
      </c>
    </row>
    <row r="18" spans="1:5" x14ac:dyDescent="0.25">
      <c r="B18">
        <v>4.1999999999999993</v>
      </c>
      <c r="C18" t="s">
        <v>616</v>
      </c>
      <c r="D18" t="s">
        <v>801</v>
      </c>
    </row>
    <row r="19" spans="1:5" x14ac:dyDescent="0.25">
      <c r="B19">
        <v>4.2999999999999989</v>
      </c>
      <c r="C19" t="s">
        <v>313</v>
      </c>
      <c r="D19" t="s">
        <v>801</v>
      </c>
    </row>
    <row r="20" spans="1:5" x14ac:dyDescent="0.25">
      <c r="B20">
        <v>4.3999999999999986</v>
      </c>
      <c r="C20" t="s">
        <v>403</v>
      </c>
      <c r="D20" t="s">
        <v>801</v>
      </c>
      <c r="E20" t="s">
        <v>849</v>
      </c>
    </row>
    <row r="21" spans="1:5" x14ac:dyDescent="0.25">
      <c r="B21">
        <v>4.4999999999999982</v>
      </c>
      <c r="C21" t="s">
        <v>460</v>
      </c>
      <c r="D21" t="s">
        <v>801</v>
      </c>
    </row>
    <row r="22" spans="1:5" x14ac:dyDescent="0.25">
      <c r="B22">
        <v>4.5999999999999996</v>
      </c>
      <c r="C22" t="s">
        <v>354</v>
      </c>
      <c r="D22" t="s">
        <v>801</v>
      </c>
    </row>
    <row r="23" spans="1:5" x14ac:dyDescent="0.25">
      <c r="A23">
        <v>5</v>
      </c>
      <c r="B23">
        <v>5.0999999999999996</v>
      </c>
      <c r="C23" t="s">
        <v>274</v>
      </c>
      <c r="D23" t="s">
        <v>802</v>
      </c>
    </row>
    <row r="24" spans="1:5" x14ac:dyDescent="0.25">
      <c r="B24">
        <v>5.1999999999999993</v>
      </c>
      <c r="C24" t="s">
        <v>196</v>
      </c>
      <c r="D24" t="s">
        <v>802</v>
      </c>
    </row>
    <row r="25" spans="1:5" x14ac:dyDescent="0.25">
      <c r="B25">
        <v>5.2999999999999989</v>
      </c>
      <c r="C25" t="s">
        <v>302</v>
      </c>
      <c r="D25" t="s">
        <v>802</v>
      </c>
      <c r="E25" t="s">
        <v>850</v>
      </c>
    </row>
    <row r="26" spans="1:5" x14ac:dyDescent="0.25">
      <c r="B26">
        <v>5.3999999999999986</v>
      </c>
      <c r="C26" t="s">
        <v>851</v>
      </c>
      <c r="D26" t="s">
        <v>802</v>
      </c>
    </row>
    <row r="27" spans="1:5" x14ac:dyDescent="0.25">
      <c r="B27">
        <v>5.4999999999999982</v>
      </c>
      <c r="C27" t="s">
        <v>608</v>
      </c>
      <c r="D27" t="s">
        <v>802</v>
      </c>
    </row>
    <row r="28" spans="1:5" x14ac:dyDescent="0.25">
      <c r="B28">
        <v>5.5999999999999979</v>
      </c>
      <c r="C28" t="s">
        <v>458</v>
      </c>
      <c r="D28" t="s">
        <v>802</v>
      </c>
    </row>
    <row r="29" spans="1:5" x14ac:dyDescent="0.25">
      <c r="B29">
        <v>5.6999999999999975</v>
      </c>
      <c r="C29" t="s">
        <v>429</v>
      </c>
      <c r="D29" t="s">
        <v>802</v>
      </c>
      <c r="E29" t="s">
        <v>852</v>
      </c>
    </row>
    <row r="30" spans="1:5" x14ac:dyDescent="0.25">
      <c r="A30">
        <v>6</v>
      </c>
      <c r="B30">
        <v>6.1</v>
      </c>
      <c r="C30" t="s">
        <v>179</v>
      </c>
      <c r="D30" t="s">
        <v>803</v>
      </c>
    </row>
    <row r="31" spans="1:5" x14ac:dyDescent="0.25">
      <c r="B31">
        <v>6.1999999999999993</v>
      </c>
      <c r="C31" t="s">
        <v>577</v>
      </c>
      <c r="D31" t="s">
        <v>803</v>
      </c>
    </row>
    <row r="32" spans="1:5" x14ac:dyDescent="0.25">
      <c r="B32">
        <v>6.2999999999999989</v>
      </c>
      <c r="C32" t="s">
        <v>243</v>
      </c>
      <c r="D32" t="s">
        <v>803</v>
      </c>
    </row>
    <row r="33" spans="2:4" x14ac:dyDescent="0.25">
      <c r="B33">
        <v>6.3999999999999986</v>
      </c>
      <c r="C33" t="s">
        <v>488</v>
      </c>
      <c r="D33" t="s">
        <v>803</v>
      </c>
    </row>
    <row r="34" spans="2:4" x14ac:dyDescent="0.25">
      <c r="B34">
        <v>6.4999999999999982</v>
      </c>
      <c r="C34" t="s">
        <v>538</v>
      </c>
      <c r="D34" t="s">
        <v>803</v>
      </c>
    </row>
    <row r="35" spans="2:4" x14ac:dyDescent="0.25">
      <c r="B35">
        <v>6.5999999999999979</v>
      </c>
      <c r="C35" t="s">
        <v>253</v>
      </c>
      <c r="D35" t="s">
        <v>803</v>
      </c>
    </row>
    <row r="36" spans="2:4" x14ac:dyDescent="0.25">
      <c r="B36">
        <v>6.6999999999999975</v>
      </c>
      <c r="C36" t="s">
        <v>258</v>
      </c>
      <c r="D36" t="s">
        <v>803</v>
      </c>
    </row>
    <row r="37" spans="2:4" x14ac:dyDescent="0.25">
      <c r="B37">
        <v>6.7999999999999972</v>
      </c>
      <c r="C37" t="s">
        <v>622</v>
      </c>
      <c r="D37" t="s">
        <v>803</v>
      </c>
    </row>
    <row r="38" spans="2:4" x14ac:dyDescent="0.25">
      <c r="B38">
        <v>6.8999999999999968</v>
      </c>
      <c r="C38" t="s">
        <v>252</v>
      </c>
      <c r="D38" t="s">
        <v>803</v>
      </c>
    </row>
    <row r="39" spans="2:4" x14ac:dyDescent="0.25">
      <c r="B39">
        <v>6.1</v>
      </c>
      <c r="C39" t="s">
        <v>304</v>
      </c>
      <c r="D39" t="s">
        <v>803</v>
      </c>
    </row>
    <row r="40" spans="2:4" x14ac:dyDescent="0.25">
      <c r="B40">
        <v>6.1099999999999994</v>
      </c>
      <c r="C40" t="s">
        <v>172</v>
      </c>
      <c r="D40" t="s">
        <v>803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EA4D4DEE558EE4592F25713A1B822BF" ma:contentTypeVersion="5" ma:contentTypeDescription="Create a new document." ma:contentTypeScope="" ma:versionID="528d74d37de48be591fbf6f12e609cfd">
  <xsd:schema xmlns:xsd="http://www.w3.org/2001/XMLSchema" xmlns:xs="http://www.w3.org/2001/XMLSchema" xmlns:p="http://schemas.microsoft.com/office/2006/metadata/properties" xmlns:ns2="ea8795af-fb8c-4727-948f-9039b666c33b" targetNamespace="http://schemas.microsoft.com/office/2006/metadata/properties" ma:root="true" ma:fieldsID="433805775c85307897879a6ed7b82865" ns2:_="">
    <xsd:import namespace="ea8795af-fb8c-4727-948f-9039b666c33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8795af-fb8c-4727-948f-9039b666c3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5F8936-6978-4410-A9B4-D9664AA83B2A}">
  <ds:schemaRefs>
    <ds:schemaRef ds:uri="http://schemas.microsoft.com/sharepoint/v3/contenttype/forms"/>
  </ds:schemaRefs>
</ds:datastoreItem>
</file>

<file path=customXml/itemProps2.xml><?xml version="1.0" encoding="utf-8"?>
<ds:datastoreItem xmlns:ds="http://schemas.openxmlformats.org/officeDocument/2006/customXml" ds:itemID="{DD898B2D-D25D-471E-97C2-A69E344A2F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8795af-fb8c-4727-948f-9039b666c3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15B556-8ED7-4268-A13F-93119BBCF020}">
  <ds:schemaRef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ea8795af-fb8c-4727-948f-9039b666c33b"/>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AgeWise</vt:lpstr>
      <vt:lpstr>Sheet1</vt:lpstr>
      <vt:lpstr>Study Area and FGD</vt:lpstr>
      <vt:lpstr>Threats_Analysis</vt:lpstr>
      <vt:lpstr>UniqueHazards_Names</vt:lpstr>
      <vt:lpstr>Sheet9</vt:lpstr>
      <vt:lpstr>PivotCategorizedThreatsAnalysis</vt:lpstr>
      <vt:lpstr>CategorizedThreatsAnalysis</vt:lpstr>
      <vt:lpstr>Threat_Category</vt:lpstr>
      <vt:lpstr>List_of_Area</vt:lpstr>
      <vt:lpstr>Consequences_Analysis_Threat1</vt:lpstr>
      <vt:lpstr>List of Consequences</vt:lpstr>
      <vt:lpstr>List_of_Threats</vt:lpstr>
      <vt:lpstr>List_of_FocusedGroups</vt:lpstr>
      <vt:lpstr>Test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2020-08-05T05:50:56Z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0x0101002EA4D4DEE558EE4592F25713A1B822BF</vt:lpwstr>
  </property>
</Properties>
</file>