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SARANYA M\Downloads\"/>
    </mc:Choice>
  </mc:AlternateContent>
  <xr:revisionPtr revIDLastSave="0" documentId="13_ncr:1_{C6C18585-E584-4C76-AD97-0495C0C5FDA3}" xr6:coauthVersionLast="47" xr6:coauthVersionMax="47" xr10:uidLastSave="{00000000-0000-0000-0000-000000000000}"/>
  <bookViews>
    <workbookView xWindow="-108" yWindow="-108" windowWidth="23256" windowHeight="12456" activeTab="3" xr2:uid="{62ABEAB2-52AC-4E0A-82A0-9B30E8D39595}"/>
  </bookViews>
  <sheets>
    <sheet name="Catalogue" sheetId="1" r:id="rId1"/>
    <sheet name="input data" sheetId="2" r:id="rId2"/>
    <sheet name="Analysis" sheetId="4" r:id="rId3"/>
    <sheet name="DASHBOARD" sheetId="5" r:id="rId4"/>
  </sheets>
  <definedNames>
    <definedName name="_xlnm._FilterDatabase" localSheetId="1" hidden="1">'input data'!$A$1:$F$429</definedName>
    <definedName name="_xlchart.v1.0" hidden="1">Analysis!$AE$1:$AH$6</definedName>
    <definedName name="_xlchart.v1.1" hidden="1">Analysis!$AI$1:$AI$6</definedName>
    <definedName name="Category01">Analysis!$AH$2</definedName>
    <definedName name="Slicer_MONTH">#N/A</definedName>
    <definedName name="Slicer_PAYMENT_MODE">#N/A</definedName>
    <definedName name="Slicer_SALES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 i="4" l="1"/>
  <c r="AI3" i="4"/>
  <c r="AI4" i="4"/>
  <c r="AI5" i="4"/>
  <c r="AI6" i="4"/>
  <c r="AG6" i="4" s="1"/>
  <c r="AH3" i="4"/>
  <c r="AH4" i="4"/>
  <c r="AH5" i="4"/>
  <c r="AH6" i="4"/>
  <c r="AH2" i="4"/>
  <c r="V3" i="4"/>
  <c r="AB1" i="4"/>
  <c r="AC1" i="4" s="1"/>
  <c r="AB4" i="4"/>
  <c r="AB5" i="4"/>
  <c r="AB6" i="4"/>
  <c r="AB7" i="4"/>
  <c r="AB8" i="4"/>
  <c r="AB9" i="4"/>
  <c r="AB10" i="4"/>
  <c r="AB11" i="4"/>
  <c r="AB12" i="4"/>
  <c r="AB3" i="4"/>
  <c r="AA3" i="4"/>
  <c r="AA4" i="4"/>
  <c r="AA5" i="4"/>
  <c r="AA6" i="4"/>
  <c r="AA7" i="4"/>
  <c r="AA8" i="4"/>
  <c r="AA9" i="4"/>
  <c r="AA10" i="4"/>
  <c r="AA11" i="4"/>
  <c r="AA12"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3"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M14" i="4"/>
  <c r="N14" i="4" s="1"/>
  <c r="M4" i="4"/>
  <c r="N4" i="4" s="1"/>
  <c r="M5" i="4"/>
  <c r="N5" i="4" s="1"/>
  <c r="M6" i="4"/>
  <c r="N6" i="4" s="1"/>
  <c r="M7" i="4"/>
  <c r="N7" i="4" s="1"/>
  <c r="M8" i="4"/>
  <c r="N8" i="4" s="1"/>
  <c r="M9" i="4"/>
  <c r="N9" i="4" s="1"/>
  <c r="M10" i="4"/>
  <c r="N10" i="4" s="1"/>
  <c r="M11" i="4"/>
  <c r="N11" i="4" s="1"/>
  <c r="M12" i="4"/>
  <c r="N12" i="4" s="1"/>
  <c r="M13" i="4"/>
  <c r="N13" i="4" s="1"/>
  <c r="M3" i="4"/>
  <c r="N3" i="4" s="1"/>
  <c r="L14" i="4"/>
  <c r="L4" i="4"/>
  <c r="L5" i="4"/>
  <c r="L6" i="4"/>
  <c r="L7" i="4"/>
  <c r="L8" i="4"/>
  <c r="L9" i="4"/>
  <c r="L10" i="4"/>
  <c r="L11" i="4"/>
  <c r="L12" i="4"/>
  <c r="L13" i="4"/>
  <c r="L3" i="4"/>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 i="2"/>
  <c r="N4" i="2"/>
  <c r="P2" i="2"/>
  <c r="O2" i="2"/>
  <c r="N2" i="2"/>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K2" i="2"/>
  <c r="M2" i="2" s="1"/>
  <c r="J2" i="2"/>
  <c r="L2" i="2" s="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2"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3" i="2"/>
  <c r="H4" i="2"/>
  <c r="H5" i="2"/>
  <c r="H6" i="2"/>
  <c r="H7" i="2"/>
  <c r="H8" i="2"/>
  <c r="H9" i="2"/>
  <c r="H10" i="2"/>
  <c r="H11" i="2"/>
  <c r="H12" i="2"/>
  <c r="H13" i="2"/>
  <c r="H14" i="2"/>
  <c r="H2"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21" i="2"/>
  <c r="G22" i="2"/>
  <c r="G23" i="2"/>
  <c r="G24" i="2"/>
  <c r="G25" i="2"/>
  <c r="G26" i="2"/>
  <c r="G27" i="2"/>
  <c r="G28" i="2"/>
  <c r="G29" i="2"/>
  <c r="G30" i="2"/>
  <c r="G31" i="2"/>
  <c r="G32" i="2"/>
  <c r="G33" i="2"/>
  <c r="G34" i="2"/>
  <c r="G3" i="2"/>
  <c r="G4" i="2"/>
  <c r="G5" i="2"/>
  <c r="G6" i="2"/>
  <c r="G7" i="2"/>
  <c r="G8" i="2"/>
  <c r="G9" i="2"/>
  <c r="G10" i="2"/>
  <c r="G11" i="2"/>
  <c r="G12" i="2"/>
  <c r="G13" i="2"/>
  <c r="G14" i="2"/>
  <c r="G15" i="2"/>
  <c r="G16" i="2"/>
  <c r="G17" i="2"/>
  <c r="G18" i="2"/>
  <c r="G19" i="2"/>
  <c r="G20" i="2"/>
  <c r="G2" i="2"/>
  <c r="A367" i="2"/>
  <c r="E4" i="4"/>
  <c r="E5" i="4"/>
  <c r="AG5" i="4" l="1"/>
  <c r="AG4" i="4"/>
  <c r="AG3" i="4"/>
  <c r="AG2" i="4"/>
  <c r="U52" i="4"/>
  <c r="U44" i="4"/>
  <c r="U36" i="4"/>
  <c r="U28" i="4"/>
  <c r="U47" i="4"/>
  <c r="U35" i="4"/>
  <c r="U27" i="4"/>
  <c r="U50" i="4"/>
  <c r="U46" i="4"/>
  <c r="U42" i="4"/>
  <c r="U38" i="4"/>
  <c r="U34" i="4"/>
  <c r="U30" i="4"/>
  <c r="U26" i="4"/>
  <c r="U48" i="4"/>
  <c r="U40" i="4"/>
  <c r="U32" i="4"/>
  <c r="U24" i="4"/>
  <c r="U51" i="4"/>
  <c r="U43" i="4"/>
  <c r="U39" i="4"/>
  <c r="U31" i="4"/>
  <c r="U49" i="4"/>
  <c r="U45" i="4"/>
  <c r="U41" i="4"/>
  <c r="U37" i="4"/>
  <c r="U33" i="4"/>
  <c r="U29" i="4"/>
  <c r="U25" i="4"/>
  <c r="U23" i="4"/>
  <c r="U22" i="4"/>
  <c r="U9" i="4"/>
  <c r="U20" i="4"/>
  <c r="U16" i="4"/>
  <c r="U12" i="4"/>
  <c r="U8" i="4"/>
  <c r="U21" i="4"/>
  <c r="U17" i="4"/>
  <c r="U13" i="4"/>
  <c r="U18" i="4"/>
  <c r="U14" i="4"/>
  <c r="U10" i="4"/>
  <c r="U15" i="4"/>
  <c r="U11" i="4"/>
  <c r="U19" i="4"/>
  <c r="U4" i="4"/>
  <c r="U7" i="4"/>
  <c r="U6" i="4"/>
  <c r="U5" i="4"/>
  <c r="U3" i="4"/>
  <c r="A368" i="2"/>
  <c r="P367" i="2"/>
  <c r="O367" i="2"/>
  <c r="N367" i="2"/>
  <c r="E6" i="4"/>
  <c r="AI1" i="4" l="1"/>
  <c r="AH1" i="4"/>
  <c r="Y1" i="4"/>
  <c r="W1" i="4"/>
  <c r="X1" i="4"/>
  <c r="V1" i="4"/>
  <c r="A369" i="2"/>
  <c r="P368" i="2"/>
  <c r="O368" i="2"/>
  <c r="N368" i="2"/>
  <c r="A370" i="2" l="1"/>
  <c r="O369" i="2"/>
  <c r="P369" i="2"/>
  <c r="N369" i="2"/>
  <c r="A371" i="2" l="1"/>
  <c r="P370" i="2"/>
  <c r="O370" i="2"/>
  <c r="N370" i="2"/>
  <c r="A372" i="2" l="1"/>
  <c r="P371" i="2"/>
  <c r="O371" i="2"/>
  <c r="N371" i="2"/>
  <c r="A373" i="2" l="1"/>
  <c r="P372" i="2"/>
  <c r="O372" i="2"/>
  <c r="N372" i="2"/>
  <c r="A374" i="2" l="1"/>
  <c r="O373" i="2"/>
  <c r="P373" i="2"/>
  <c r="N373" i="2"/>
  <c r="A375" i="2" l="1"/>
  <c r="P374" i="2"/>
  <c r="O374" i="2"/>
  <c r="N374" i="2"/>
  <c r="A376" i="2" l="1"/>
  <c r="P375" i="2"/>
  <c r="O375" i="2"/>
  <c r="N375" i="2"/>
  <c r="A377" i="2" l="1"/>
  <c r="P376" i="2"/>
  <c r="O376" i="2"/>
  <c r="N376" i="2"/>
  <c r="A378" i="2" l="1"/>
  <c r="O377" i="2"/>
  <c r="P377" i="2"/>
  <c r="N377" i="2"/>
  <c r="A379" i="2" l="1"/>
  <c r="P378" i="2"/>
  <c r="O378" i="2"/>
  <c r="N378" i="2"/>
  <c r="A380" i="2" l="1"/>
  <c r="P379" i="2"/>
  <c r="O379" i="2"/>
  <c r="N379" i="2"/>
  <c r="A381" i="2" l="1"/>
  <c r="P380" i="2"/>
  <c r="O380" i="2"/>
  <c r="N380" i="2"/>
  <c r="A382" i="2" l="1"/>
  <c r="O381" i="2"/>
  <c r="P381" i="2"/>
  <c r="N381" i="2"/>
  <c r="A383" i="2" l="1"/>
  <c r="P382" i="2"/>
  <c r="O382" i="2"/>
  <c r="N382" i="2"/>
  <c r="A384" i="2" l="1"/>
  <c r="P383" i="2"/>
  <c r="O383" i="2"/>
  <c r="N383" i="2"/>
  <c r="A385" i="2" l="1"/>
  <c r="P384" i="2"/>
  <c r="O384" i="2"/>
  <c r="N384" i="2"/>
  <c r="A386" i="2" l="1"/>
  <c r="O385" i="2"/>
  <c r="P385" i="2"/>
  <c r="N385" i="2"/>
  <c r="A387" i="2" l="1"/>
  <c r="P386" i="2"/>
  <c r="O386" i="2"/>
  <c r="N386" i="2"/>
  <c r="A388" i="2" l="1"/>
  <c r="P387" i="2"/>
  <c r="O387" i="2"/>
  <c r="N387" i="2"/>
  <c r="A389" i="2" l="1"/>
  <c r="P388" i="2"/>
  <c r="O388" i="2"/>
  <c r="N388" i="2"/>
  <c r="A390" i="2" l="1"/>
  <c r="O389" i="2"/>
  <c r="P389" i="2"/>
  <c r="N389" i="2"/>
  <c r="A391" i="2" l="1"/>
  <c r="P390" i="2"/>
  <c r="O390" i="2"/>
  <c r="N390" i="2"/>
  <c r="A392" i="2" l="1"/>
  <c r="P391" i="2"/>
  <c r="O391" i="2"/>
  <c r="N391" i="2"/>
  <c r="A393" i="2" l="1"/>
  <c r="P392" i="2"/>
  <c r="O392" i="2"/>
  <c r="N392" i="2"/>
  <c r="A394" i="2" l="1"/>
  <c r="O393" i="2"/>
  <c r="P393" i="2"/>
  <c r="N393" i="2"/>
  <c r="A395" i="2" l="1"/>
  <c r="P394" i="2"/>
  <c r="O394" i="2"/>
  <c r="N394" i="2"/>
  <c r="A396" i="2" l="1"/>
  <c r="P395" i="2"/>
  <c r="O395" i="2"/>
  <c r="N395" i="2"/>
  <c r="A397" i="2" l="1"/>
  <c r="P396" i="2"/>
  <c r="O396" i="2"/>
  <c r="N396" i="2"/>
  <c r="A398" i="2" l="1"/>
  <c r="O397" i="2"/>
  <c r="P397" i="2"/>
  <c r="N397" i="2"/>
  <c r="A399" i="2" l="1"/>
  <c r="P398" i="2"/>
  <c r="O398" i="2"/>
  <c r="N398" i="2"/>
  <c r="A400" i="2" l="1"/>
  <c r="P399" i="2"/>
  <c r="O399" i="2"/>
  <c r="N399" i="2"/>
  <c r="A401" i="2" l="1"/>
  <c r="P400" i="2"/>
  <c r="O400" i="2"/>
  <c r="N400" i="2"/>
  <c r="A402" i="2" l="1"/>
  <c r="O401" i="2"/>
  <c r="P401" i="2"/>
  <c r="N401" i="2"/>
  <c r="A403" i="2" l="1"/>
  <c r="P402" i="2"/>
  <c r="O402" i="2"/>
  <c r="N402" i="2"/>
  <c r="A404" i="2" l="1"/>
  <c r="P403" i="2"/>
  <c r="O403" i="2"/>
  <c r="N403" i="2"/>
  <c r="A405" i="2" l="1"/>
  <c r="P404" i="2"/>
  <c r="O404" i="2"/>
  <c r="N404" i="2"/>
  <c r="A406" i="2" l="1"/>
  <c r="O405" i="2"/>
  <c r="P405" i="2"/>
  <c r="N405" i="2"/>
  <c r="A407" i="2" l="1"/>
  <c r="P406" i="2"/>
  <c r="O406" i="2"/>
  <c r="N406" i="2"/>
  <c r="A408" i="2" l="1"/>
  <c r="P407" i="2"/>
  <c r="O407" i="2"/>
  <c r="N407" i="2"/>
  <c r="A409" i="2" l="1"/>
  <c r="P408" i="2"/>
  <c r="O408" i="2"/>
  <c r="N408" i="2"/>
  <c r="A410" i="2" l="1"/>
  <c r="O409" i="2"/>
  <c r="P409" i="2"/>
  <c r="N409" i="2"/>
  <c r="A411" i="2" l="1"/>
  <c r="P410" i="2"/>
  <c r="O410" i="2"/>
  <c r="N410" i="2"/>
  <c r="A412" i="2" l="1"/>
  <c r="P411" i="2"/>
  <c r="O411" i="2"/>
  <c r="N411" i="2"/>
  <c r="A413" i="2" l="1"/>
  <c r="P412" i="2"/>
  <c r="O412" i="2"/>
  <c r="N412" i="2"/>
  <c r="A414" i="2" l="1"/>
  <c r="O413" i="2"/>
  <c r="P413" i="2"/>
  <c r="N413" i="2"/>
  <c r="A415" i="2" l="1"/>
  <c r="P414" i="2"/>
  <c r="O414" i="2"/>
  <c r="N414" i="2"/>
  <c r="A416" i="2" l="1"/>
  <c r="P415" i="2"/>
  <c r="O415" i="2"/>
  <c r="N415" i="2"/>
  <c r="A417" i="2" l="1"/>
  <c r="P416" i="2"/>
  <c r="O416" i="2"/>
  <c r="N416" i="2"/>
  <c r="A418" i="2" l="1"/>
  <c r="O417" i="2"/>
  <c r="P417" i="2"/>
  <c r="N417" i="2"/>
  <c r="A419" i="2" l="1"/>
  <c r="P418" i="2"/>
  <c r="O418" i="2"/>
  <c r="N418" i="2"/>
  <c r="A420" i="2" l="1"/>
  <c r="P419" i="2"/>
  <c r="O419" i="2"/>
  <c r="N419" i="2"/>
  <c r="A421" i="2" l="1"/>
  <c r="P420" i="2"/>
  <c r="O420" i="2"/>
  <c r="N420" i="2"/>
  <c r="A422" i="2" l="1"/>
  <c r="O421" i="2"/>
  <c r="P421" i="2"/>
  <c r="N421" i="2"/>
  <c r="A423" i="2" l="1"/>
  <c r="P422" i="2"/>
  <c r="O422" i="2"/>
  <c r="N422" i="2"/>
  <c r="A424" i="2" l="1"/>
  <c r="P423" i="2"/>
  <c r="O423" i="2"/>
  <c r="N423" i="2"/>
  <c r="A425" i="2" l="1"/>
  <c r="P424" i="2"/>
  <c r="O424" i="2"/>
  <c r="N424" i="2"/>
  <c r="A426" i="2" l="1"/>
  <c r="O425" i="2"/>
  <c r="P425" i="2"/>
  <c r="N425" i="2"/>
  <c r="A427" i="2" l="1"/>
  <c r="P426" i="2"/>
  <c r="O426" i="2"/>
  <c r="N426" i="2"/>
  <c r="A428" i="2" l="1"/>
  <c r="P427" i="2"/>
  <c r="O427" i="2"/>
  <c r="N427" i="2"/>
  <c r="P428" i="2" l="1"/>
  <c r="O428" i="2"/>
  <c r="N428" i="2"/>
</calcChain>
</file>

<file path=xl/sharedStrings.xml><?xml version="1.0" encoding="utf-8"?>
<sst xmlns="http://schemas.openxmlformats.org/spreadsheetml/2006/main" count="1664" uniqueCount="154">
  <si>
    <t>PRODUCT ID</t>
  </si>
  <si>
    <t xml:space="preserve">PRODUCT </t>
  </si>
  <si>
    <t xml:space="preserve">CATEGORY </t>
  </si>
  <si>
    <t>UOM</t>
  </si>
  <si>
    <t>BUYING PRICE</t>
  </si>
  <si>
    <t>SELLING PRICE</t>
  </si>
  <si>
    <t>P001</t>
  </si>
  <si>
    <t>Product1</t>
  </si>
  <si>
    <t>Category01</t>
  </si>
  <si>
    <t>Kg</t>
  </si>
  <si>
    <t>P002</t>
  </si>
  <si>
    <t>Product2</t>
  </si>
  <si>
    <t>P003</t>
  </si>
  <si>
    <t>Product3</t>
  </si>
  <si>
    <t>Lt</t>
  </si>
  <si>
    <t>P004</t>
  </si>
  <si>
    <t>Product4</t>
  </si>
  <si>
    <t>Ft</t>
  </si>
  <si>
    <t>P005</t>
  </si>
  <si>
    <t>Product5</t>
  </si>
  <si>
    <t>P006</t>
  </si>
  <si>
    <t>Product6</t>
  </si>
  <si>
    <t>No.</t>
  </si>
  <si>
    <t>P007</t>
  </si>
  <si>
    <t>Product7</t>
  </si>
  <si>
    <t>P008</t>
  </si>
  <si>
    <t>Product8</t>
  </si>
  <si>
    <t>P009</t>
  </si>
  <si>
    <t>Product9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</si>
  <si>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</si>
  <si>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</si>
  <si>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</si>
  <si>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</si>
  <si>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</si>
  <si>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</si>
  <si>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</si>
  <si>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</si>
  <si>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</si>
  <si>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</si>
  <si>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</si>
  <si>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</si>
  <si>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</si>
  <si>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</si>
  <si>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</si>
  <si>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</si>
  <si>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</si>
  <si>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</si>
  <si>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</si>
  <si>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</si>
  <si>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</si>
  <si>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</si>
  <si>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</si>
  <si>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P0021</t>
  </si>
  <si>
    <t>Product21</t>
  </si>
  <si>
    <t>Category03</t>
  </si>
  <si>
    <t>P0022</t>
  </si>
  <si>
    <t>Product22</t>
  </si>
  <si>
    <t>P0023</t>
  </si>
  <si>
    <t>Product23</t>
  </si>
  <si>
    <t>P0024</t>
  </si>
  <si>
    <t>Product24</t>
  </si>
  <si>
    <t>P0025</t>
  </si>
  <si>
    <t>Product25</t>
  </si>
  <si>
    <t>P0026</t>
  </si>
  <si>
    <t>Product26</t>
  </si>
  <si>
    <t>P0027</t>
  </si>
  <si>
    <t>Product27</t>
  </si>
  <si>
    <t>P0028</t>
  </si>
  <si>
    <t>Product28</t>
  </si>
  <si>
    <t>P0029</t>
  </si>
  <si>
    <t>Product29</t>
  </si>
  <si>
    <t>P0030</t>
  </si>
  <si>
    <t>Product30</t>
  </si>
  <si>
    <t>P0031</t>
  </si>
  <si>
    <t>Product31</t>
  </si>
  <si>
    <t>P0032</t>
  </si>
  <si>
    <t>Product32</t>
  </si>
  <si>
    <t>Category04</t>
  </si>
  <si>
    <t>P0033</t>
  </si>
  <si>
    <t>Product33</t>
  </si>
  <si>
    <t>P0034</t>
  </si>
  <si>
    <t>Product34</t>
  </si>
  <si>
    <t>P0035</t>
  </si>
  <si>
    <t>Product35</t>
  </si>
  <si>
    <t>P0036</t>
  </si>
  <si>
    <t>Product36</t>
  </si>
  <si>
    <t>P0037</t>
  </si>
  <si>
    <t>Product37</t>
  </si>
  <si>
    <t>P0038</t>
  </si>
  <si>
    <t>Product38</t>
  </si>
  <si>
    <t>P0039</t>
  </si>
  <si>
    <t>Product39</t>
  </si>
  <si>
    <t>P0040</t>
  </si>
  <si>
    <t>Product40</t>
  </si>
  <si>
    <t>P0041</t>
  </si>
  <si>
    <t>Product41</t>
  </si>
  <si>
    <t>P0042</t>
  </si>
  <si>
    <t>Product42</t>
  </si>
  <si>
    <t>Category05</t>
  </si>
  <si>
    <t>P0043</t>
  </si>
  <si>
    <t>Product43</t>
  </si>
  <si>
    <t>P0044</t>
  </si>
  <si>
    <t>Product44</t>
  </si>
  <si>
    <t>P0045</t>
  </si>
  <si>
    <t>Product45</t>
  </si>
  <si>
    <t>P0046</t>
  </si>
  <si>
    <t>Product46</t>
  </si>
  <si>
    <t>P0047</t>
  </si>
  <si>
    <t>Product47</t>
  </si>
  <si>
    <t>P0048</t>
  </si>
  <si>
    <t>Product48</t>
  </si>
  <si>
    <t>P0049</t>
  </si>
  <si>
    <t>Product49</t>
  </si>
  <si>
    <t>P0050</t>
  </si>
  <si>
    <t>Product50</t>
  </si>
  <si>
    <t>DATE</t>
  </si>
  <si>
    <t>QTY</t>
  </si>
  <si>
    <t>SALES TYPE</t>
  </si>
  <si>
    <t>PAYMENT MODE</t>
  </si>
  <si>
    <t>DISCOUNT %</t>
  </si>
  <si>
    <t>Wholesaler</t>
  </si>
  <si>
    <t>Online</t>
  </si>
  <si>
    <t>Cash</t>
  </si>
  <si>
    <t>Retail Sales</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</si>
  <si>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</si>
  <si>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</si>
  <si>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</si>
  <si>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</si>
  <si>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</si>
  <si>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</si>
  <si>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</si>
  <si>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</si>
  <si>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</si>
  <si>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</si>
  <si>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</si>
  <si>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</si>
  <si>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</si>
  <si>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</si>
  <si>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</si>
  <si>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</si>
  <si>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</si>
  <si>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</si>
  <si>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</si>
  <si>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</si>
  <si>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QTY</t>
  </si>
  <si>
    <t>TOTAL SALES</t>
  </si>
  <si>
    <t>TOTAL PROFIT</t>
  </si>
  <si>
    <t>PROFIT %</t>
  </si>
  <si>
    <t>SALES</t>
  </si>
  <si>
    <t>PROFIT</t>
  </si>
  <si>
    <t>PROFIT%</t>
  </si>
  <si>
    <t>Values</t>
  </si>
  <si>
    <t>1st rank product details</t>
  </si>
  <si>
    <t>rank 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</si>
</sst>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409]#,##0.00"/>
    <numFmt numFmtId="165"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15" fontId="0" fillId="0" borderId="0" xfId="0" applyNumberFormat="1"/>
    <xf numFmtId="0" fontId="2" fillId="0" borderId="0" xfId="0" applyFont="1"/>
    <xf numFmtId="0" fontId="0" fillId="2" borderId="0" xfId="0" applyFill="1"/>
    <xf numFmtId="9" fontId="2" fillId="0" borderId="0" xfId="1" applyFont="1"/>
    <xf numFmtId="9" fontId="0" fillId="0" borderId="0" xfId="1" applyFont="1"/>
    <xf numFmtId="164" fontId="0" fillId="2" borderId="0" xfId="0" applyNumberFormat="1" applyFill="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2" applyNumberFormat="1" applyFont="1"/>
    <xf numFmtId="165" fontId="0" fillId="2" borderId="0" xfId="0" applyNumberFormat="1" applyFill="1"/>
  </cellXfs>
  <cellStyles count="3">
    <cellStyle name="Currency" xfId="2" builtinId="4"/>
    <cellStyle name="Normal" xfId="0" builtinId="0"/>
    <cellStyle name="Percent" xfId="1" builtinId="5"/>
  </cellStyles>
  <dxfs count="3">
    <dxf>
      <numFmt numFmtId="164" formatCode="[$$-409]#,##0.00"/>
    </dxf>
    <dxf>
      <numFmt numFmtId="164" formatCode="[$$-409]#,##0.00"/>
    </dxf>
    <dxf>
      <numFmt numFmtId="164"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[Dashboard.xlsx]Analysis!DAILY</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FF0000"/>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13675.58</c:v>
                </c:pt>
                <c:pt idx="1">
                  <c:v>14103.219999999998</c:v>
                </c:pt>
                <c:pt idx="2">
                  <c:v>15074.52</c:v>
                </c:pt>
                <c:pt idx="3">
                  <c:v>12074.530000000002</c:v>
                </c:pt>
                <c:pt idx="4">
                  <c:v>16483.86</c:v>
                </c:pt>
                <c:pt idx="5">
                  <c:v>13296.36</c:v>
                </c:pt>
                <c:pt idx="6">
                  <c:v>17368.279999999995</c:v>
                </c:pt>
                <c:pt idx="7">
                  <c:v>12365.599999999999</c:v>
                </c:pt>
                <c:pt idx="8">
                  <c:v>12459.8</c:v>
                </c:pt>
                <c:pt idx="9">
                  <c:v>14765.62</c:v>
                </c:pt>
                <c:pt idx="10">
                  <c:v>17515.600000000002</c:v>
                </c:pt>
                <c:pt idx="11">
                  <c:v>16160.08</c:v>
                </c:pt>
                <c:pt idx="12">
                  <c:v>15352.839999999998</c:v>
                </c:pt>
                <c:pt idx="13">
                  <c:v>5919.28</c:v>
                </c:pt>
                <c:pt idx="14">
                  <c:v>13486.87</c:v>
                </c:pt>
                <c:pt idx="15">
                  <c:v>11527.09</c:v>
                </c:pt>
                <c:pt idx="16">
                  <c:v>17564.02</c:v>
                </c:pt>
                <c:pt idx="17">
                  <c:v>21427.94</c:v>
                </c:pt>
                <c:pt idx="18">
                  <c:v>7190.8600000000006</c:v>
                </c:pt>
                <c:pt idx="19">
                  <c:v>17539.7</c:v>
                </c:pt>
                <c:pt idx="20">
                  <c:v>11390.730000000003</c:v>
                </c:pt>
                <c:pt idx="21">
                  <c:v>15443.14</c:v>
                </c:pt>
                <c:pt idx="22">
                  <c:v>11924.82</c:v>
                </c:pt>
                <c:pt idx="23">
                  <c:v>15623.16</c:v>
                </c:pt>
                <c:pt idx="24">
                  <c:v>9022.9600000000009</c:v>
                </c:pt>
                <c:pt idx="25">
                  <c:v>15349.83</c:v>
                </c:pt>
                <c:pt idx="26">
                  <c:v>17211.810000000001</c:v>
                </c:pt>
                <c:pt idx="27">
                  <c:v>8978.6199999999972</c:v>
                </c:pt>
                <c:pt idx="28">
                  <c:v>14367.240000000002</c:v>
                </c:pt>
                <c:pt idx="29">
                  <c:v>17006.05</c:v>
                </c:pt>
                <c:pt idx="30">
                  <c:v>14290.550000000001</c:v>
                </c:pt>
              </c:numCache>
            </c:numRef>
          </c:val>
          <c:extLst>
            <c:ext xmlns:c16="http://schemas.microsoft.com/office/drawing/2014/chart" uri="{C3380CC4-5D6E-409C-BE32-E72D297353CC}">
              <c16:uniqueId val="{00000000-FA56-4FF9-A8D4-C7E3A45E70FA}"/>
            </c:ext>
          </c:extLst>
        </c:ser>
        <c:dLbls>
          <c:showLegendKey val="0"/>
          <c:showVal val="0"/>
          <c:showCatName val="0"/>
          <c:showSerName val="0"/>
          <c:showPercent val="0"/>
          <c:showBubbleSize val="0"/>
        </c:dLbls>
        <c:axId val="941627568"/>
        <c:axId val="791218336"/>
      </c:areaChart>
      <c:catAx>
        <c:axId val="94162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18336"/>
        <c:crosses val="autoZero"/>
        <c:auto val="1"/>
        <c:lblAlgn val="ctr"/>
        <c:lblOffset val="100"/>
        <c:noMultiLvlLbl val="0"/>
      </c:catAx>
      <c:valAx>
        <c:axId val="79121833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627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 SALES </c:v>
                </c:pt>
              </c:strCache>
            </c:strRef>
          </c:tx>
          <c:spPr>
            <a:solidFill>
              <a:schemeClr val="accent1"/>
            </a:solidFill>
            <a:ln>
              <a:noFill/>
            </a:ln>
            <a:effectLst/>
          </c:spPr>
          <c:invertIfNegative val="0"/>
          <c:dLbls>
            <c:dLbl>
              <c:idx val="0"/>
              <c:tx>
                <c:rich>
                  <a:bodyPr/>
                  <a:lstStyle/>
                  <a:p>
                    <a:fld id="{F7E48D71-08CB-4EB6-B98B-07D457B808A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BA4-4C09-A8B1-F37DEA48FAB3}"/>
                </c:ext>
              </c:extLst>
            </c:dLbl>
            <c:dLbl>
              <c:idx val="1"/>
              <c:tx>
                <c:rich>
                  <a:bodyPr/>
                  <a:lstStyle/>
                  <a:p>
                    <a:fld id="{71296FB8-5488-4163-898E-E32BCF9FA47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BA4-4C09-A8B1-F37DEA48FAB3}"/>
                </c:ext>
              </c:extLst>
            </c:dLbl>
            <c:dLbl>
              <c:idx val="2"/>
              <c:tx>
                <c:rich>
                  <a:bodyPr/>
                  <a:lstStyle/>
                  <a:p>
                    <a:fld id="{9941AB04-0721-4436-8D30-B28C46C3910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BA4-4C09-A8B1-F37DEA48FAB3}"/>
                </c:ext>
              </c:extLst>
            </c:dLbl>
            <c:dLbl>
              <c:idx val="3"/>
              <c:tx>
                <c:rich>
                  <a:bodyPr/>
                  <a:lstStyle/>
                  <a:p>
                    <a:fld id="{2200101C-EA09-44DD-AA1A-D6D84010138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A4-4C09-A8B1-F37DEA48FAB3}"/>
                </c:ext>
              </c:extLst>
            </c:dLbl>
            <c:dLbl>
              <c:idx val="4"/>
              <c:tx>
                <c:rich>
                  <a:bodyPr/>
                  <a:lstStyle/>
                  <a:p>
                    <a:fld id="{D3178506-CC19-4D4A-9ABE-D2751DB96B7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A4-4C09-A8B1-F37DEA48FAB3}"/>
                </c:ext>
              </c:extLst>
            </c:dLbl>
            <c:dLbl>
              <c:idx val="5"/>
              <c:tx>
                <c:rich>
                  <a:bodyPr/>
                  <a:lstStyle/>
                  <a:p>
                    <a:fld id="{23541CE7-B815-4B1E-A302-08D9EDDA37F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BA4-4C09-A8B1-F37DEA48FAB3}"/>
                </c:ext>
              </c:extLst>
            </c:dLbl>
            <c:dLbl>
              <c:idx val="6"/>
              <c:tx>
                <c:rich>
                  <a:bodyPr/>
                  <a:lstStyle/>
                  <a:p>
                    <a:fld id="{9B719548-1CEA-40B0-9D1D-0B87D3C41A0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A4-4C09-A8B1-F37DEA48FAB3}"/>
                </c:ext>
              </c:extLst>
            </c:dLbl>
            <c:dLbl>
              <c:idx val="7"/>
              <c:tx>
                <c:rich>
                  <a:bodyPr/>
                  <a:lstStyle/>
                  <a:p>
                    <a:fld id="{D9E7A209-32FD-45A6-86D1-CC25D5ED169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BA4-4C09-A8B1-F37DEA48FAB3}"/>
                </c:ext>
              </c:extLst>
            </c:dLbl>
            <c:dLbl>
              <c:idx val="8"/>
              <c:tx>
                <c:rich>
                  <a:bodyPr/>
                  <a:lstStyle/>
                  <a:p>
                    <a:fld id="{4FD64F5F-4E2E-453C-B7BB-EF1D30F9BA1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A4-4C09-A8B1-F37DEA48FAB3}"/>
                </c:ext>
              </c:extLst>
            </c:dLbl>
            <c:dLbl>
              <c:idx val="9"/>
              <c:tx>
                <c:rich>
                  <a:bodyPr/>
                  <a:lstStyle/>
                  <a:p>
                    <a:fld id="{90846A2D-F536-43C7-8C22-52F7EA6107B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BA4-4C09-A8B1-F37DEA48FAB3}"/>
                </c:ext>
              </c:extLst>
            </c:dLbl>
            <c:dLbl>
              <c:idx val="10"/>
              <c:tx>
                <c:rich>
                  <a:bodyPr/>
                  <a:lstStyle/>
                  <a:p>
                    <a:fld id="{543B719D-687B-4FB4-A850-880DEB92CF6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A4-4C09-A8B1-F37DEA48FAB3}"/>
                </c:ext>
              </c:extLst>
            </c:dLbl>
            <c:dLbl>
              <c:idx val="11"/>
              <c:tx>
                <c:rich>
                  <a:bodyPr/>
                  <a:lstStyle/>
                  <a:p>
                    <a:fld id="{47E67787-1B29-4FFF-B6D9-C2FCC362F9B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A4-4C09-A8B1-F37DEA48FA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_-[$$-409]* #,##0.00_ ;_-[$$-409]* \-#,##0.00\ ;_-[$$-409]* "-"??_ ;_-@_ </c:formatCode>
                <c:ptCount val="12"/>
                <c:pt idx="0">
                  <c:v>44478.109999999993</c:v>
                </c:pt>
                <c:pt idx="1">
                  <c:v>30047.25</c:v>
                </c:pt>
                <c:pt idx="2">
                  <c:v>51387.789999999994</c:v>
                </c:pt>
                <c:pt idx="3">
                  <c:v>36405.159999999996</c:v>
                </c:pt>
                <c:pt idx="4">
                  <c:v>34295.019999999997</c:v>
                </c:pt>
                <c:pt idx="5">
                  <c:v>31580.750000000015</c:v>
                </c:pt>
                <c:pt idx="6">
                  <c:v>33883.200000000004</c:v>
                </c:pt>
                <c:pt idx="7">
                  <c:v>34339.43</c:v>
                </c:pt>
                <c:pt idx="8">
                  <c:v>37946.140000000007</c:v>
                </c:pt>
                <c:pt idx="9">
                  <c:v>33187.4</c:v>
                </c:pt>
                <c:pt idx="10">
                  <c:v>32312.380000000005</c:v>
                </c:pt>
                <c:pt idx="11">
                  <c:v>36097.93</c:v>
                </c:pt>
              </c:numCache>
            </c:numRef>
          </c:val>
          <c:extLst>
            <c:ext xmlns:c15="http://schemas.microsoft.com/office/drawing/2012/chart" uri="{02D57815-91ED-43cb-92C2-25804820EDAC}">
              <c15:datalabelsRange>
                <c15:f>Analysis!$N$3:$N$14</c15:f>
                <c15:dlblRangeCache>
                  <c:ptCount val="12"/>
                  <c:pt idx="0">
                    <c:v>28%</c:v>
                  </c:pt>
                  <c:pt idx="1">
                    <c:v>25%</c:v>
                  </c:pt>
                  <c:pt idx="2">
                    <c:v>32%</c:v>
                  </c:pt>
                  <c:pt idx="3">
                    <c:v>30%</c:v>
                  </c:pt>
                  <c:pt idx="4">
                    <c:v>19%</c:v>
                  </c:pt>
                  <c:pt idx="5">
                    <c:v>40%</c:v>
                  </c:pt>
                  <c:pt idx="6">
                    <c:v>31%</c:v>
                  </c:pt>
                  <c:pt idx="7">
                    <c:v>27%</c:v>
                  </c:pt>
                  <c:pt idx="8">
                    <c:v>39%</c:v>
                  </c:pt>
                  <c:pt idx="9">
                    <c:v>29%</c:v>
                  </c:pt>
                  <c:pt idx="10">
                    <c:v>23%</c:v>
                  </c:pt>
                  <c:pt idx="11">
                    <c:v>31%</c:v>
                  </c:pt>
                </c15:dlblRangeCache>
              </c15:datalabelsRange>
            </c:ext>
            <c:ext xmlns:c16="http://schemas.microsoft.com/office/drawing/2014/chart" uri="{C3380CC4-5D6E-409C-BE32-E72D297353CC}">
              <c16:uniqueId val="{0000000C-ABA4-4C09-A8B1-F37DEA48FAB3}"/>
            </c:ext>
          </c:extLst>
        </c:ser>
        <c:ser>
          <c:idx val="1"/>
          <c:order val="1"/>
          <c:tx>
            <c:strRef>
              <c:f>Analysis!$M$2</c:f>
              <c:strCache>
                <c:ptCount val="1"/>
                <c:pt idx="0">
                  <c:v> PROFIT </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_-[$$-409]* #,##0.00_ ;_-[$$-409]* \-#,##0.00\ ;_-[$$-409]* "-"??_ ;_-@_ </c:formatCode>
                <c:ptCount val="12"/>
                <c:pt idx="0">
                  <c:v>9596.1099999999933</c:v>
                </c:pt>
                <c:pt idx="1">
                  <c:v>5925.25</c:v>
                </c:pt>
                <c:pt idx="2">
                  <c:v>12528.789999999994</c:v>
                </c:pt>
                <c:pt idx="3">
                  <c:v>8424.1599999999962</c:v>
                </c:pt>
                <c:pt idx="4">
                  <c:v>5576.0199999999968</c:v>
                </c:pt>
                <c:pt idx="5">
                  <c:v>9056.7500000000146</c:v>
                </c:pt>
                <c:pt idx="6">
                  <c:v>7959.2000000000044</c:v>
                </c:pt>
                <c:pt idx="7">
                  <c:v>7200.43</c:v>
                </c:pt>
                <c:pt idx="8">
                  <c:v>10582.140000000007</c:v>
                </c:pt>
                <c:pt idx="9">
                  <c:v>7513.4000000000015</c:v>
                </c:pt>
                <c:pt idx="10">
                  <c:v>6048.3800000000047</c:v>
                </c:pt>
                <c:pt idx="11">
                  <c:v>8646.93</c:v>
                </c:pt>
              </c:numCache>
            </c:numRef>
          </c:val>
          <c:extLst>
            <c:ext xmlns:c16="http://schemas.microsoft.com/office/drawing/2014/chart" uri="{C3380CC4-5D6E-409C-BE32-E72D297353CC}">
              <c16:uniqueId val="{0000000D-ABA4-4C09-A8B1-F37DEA48FAB3}"/>
            </c:ext>
          </c:extLst>
        </c:ser>
        <c:ser>
          <c:idx val="2"/>
          <c:order val="2"/>
          <c:tx>
            <c:strRef>
              <c:f>Analysis!$N$2</c:f>
              <c:strCache>
                <c:ptCount val="1"/>
                <c:pt idx="0">
                  <c:v>PROFIT%</c:v>
                </c:pt>
              </c:strCache>
            </c:strRef>
          </c:tx>
          <c:spPr>
            <a:solidFill>
              <a:schemeClr val="accent3"/>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0%</c:formatCode>
                <c:ptCount val="12"/>
                <c:pt idx="0">
                  <c:v>0.27510205836821267</c:v>
                </c:pt>
                <c:pt idx="1">
                  <c:v>0.2456367631208026</c:v>
                </c:pt>
                <c:pt idx="2">
                  <c:v>0.32241668596721462</c:v>
                </c:pt>
                <c:pt idx="3">
                  <c:v>0.30106715271076789</c:v>
                </c:pt>
                <c:pt idx="4">
                  <c:v>0.19415787457780553</c:v>
                </c:pt>
                <c:pt idx="5">
                  <c:v>0.40209332267803299</c:v>
                </c:pt>
                <c:pt idx="6">
                  <c:v>0.30702052152445625</c:v>
                </c:pt>
                <c:pt idx="7">
                  <c:v>0.26531670289988579</c:v>
                </c:pt>
                <c:pt idx="8">
                  <c:v>0.38671758514837035</c:v>
                </c:pt>
                <c:pt idx="9">
                  <c:v>0.29264625691360918</c:v>
                </c:pt>
                <c:pt idx="10">
                  <c:v>0.23029165397502302</c:v>
                </c:pt>
                <c:pt idx="11">
                  <c:v>0.3149950821463699</c:v>
                </c:pt>
              </c:numCache>
            </c:numRef>
          </c:val>
          <c:extLst>
            <c:ext xmlns:c16="http://schemas.microsoft.com/office/drawing/2014/chart" uri="{C3380CC4-5D6E-409C-BE32-E72D297353CC}">
              <c16:uniqueId val="{0000000E-ABA4-4C09-A8B1-F37DEA48FAB3}"/>
            </c:ext>
          </c:extLst>
        </c:ser>
        <c:dLbls>
          <c:showLegendKey val="0"/>
          <c:showVal val="0"/>
          <c:showCatName val="0"/>
          <c:showSerName val="0"/>
          <c:showPercent val="0"/>
          <c:showBubbleSize val="0"/>
        </c:dLbls>
        <c:gapWidth val="50"/>
        <c:overlap val="100"/>
        <c:axId val="856235392"/>
        <c:axId val="948046368"/>
      </c:barChart>
      <c:catAx>
        <c:axId val="8562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046368"/>
        <c:crosses val="autoZero"/>
        <c:auto val="1"/>
        <c:lblAlgn val="ctr"/>
        <c:lblOffset val="100"/>
        <c:noMultiLvlLbl val="0"/>
      </c:catAx>
      <c:valAx>
        <c:axId val="948046368"/>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3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71981911351991"/>
          <c:y val="0.12728245507773067"/>
          <c:w val="0.80202318460192479"/>
          <c:h val="0.79359465553383013"/>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Analysis!$AA$3:$AA$12</c:f>
              <c:strCache>
                <c:ptCount val="10"/>
                <c:pt idx="0">
                  <c:v>P009</c:v>
                </c:pt>
                <c:pt idx="1">
                  <c:v>P008</c:v>
                </c:pt>
                <c:pt idx="2">
                  <c:v>P007</c:v>
                </c:pt>
                <c:pt idx="3">
                  <c:v>P006</c:v>
                </c:pt>
                <c:pt idx="4">
                  <c:v>P0050</c:v>
                </c:pt>
                <c:pt idx="5">
                  <c:v>P005</c:v>
                </c:pt>
                <c:pt idx="6">
                  <c:v>P0049</c:v>
                </c:pt>
                <c:pt idx="7">
                  <c:v>P0048</c:v>
                </c:pt>
                <c:pt idx="8">
                  <c:v>P0047</c:v>
                </c:pt>
                <c:pt idx="9">
                  <c:v>P0046</c:v>
                </c:pt>
              </c:strCache>
            </c:strRef>
          </c:cat>
          <c:val>
            <c:numRef>
              <c:f>Analysis!$AB$3:$AB$12</c:f>
              <c:numCache>
                <c:formatCode>_-[$$-409]* #,##0.00_ ;_-[$$-409]* \-#,##0.00\ ;_-[$$-409]* "-"??_ ;_-@_ </c:formatCode>
                <c:ptCount val="10"/>
                <c:pt idx="0">
                  <c:v>783</c:v>
                </c:pt>
                <c:pt idx="1">
                  <c:v>2569.6</c:v>
                </c:pt>
                <c:pt idx="2">
                  <c:v>1511.9999999999998</c:v>
                </c:pt>
                <c:pt idx="3">
                  <c:v>24961.200000000008</c:v>
                </c:pt>
                <c:pt idx="4">
                  <c:v>1611.84</c:v>
                </c:pt>
                <c:pt idx="5">
                  <c:v>18002.88</c:v>
                </c:pt>
                <c:pt idx="6">
                  <c:v>18727.199999999997</c:v>
                </c:pt>
                <c:pt idx="7">
                  <c:v>16236</c:v>
                </c:pt>
                <c:pt idx="8">
                  <c:v>492.8</c:v>
                </c:pt>
                <c:pt idx="9">
                  <c:v>3088.7999999999997</c:v>
                </c:pt>
              </c:numCache>
            </c:numRef>
          </c:val>
          <c:extLst>
            <c:ext xmlns:c16="http://schemas.microsoft.com/office/drawing/2014/chart" uri="{C3380CC4-5D6E-409C-BE32-E72D297353CC}">
              <c16:uniqueId val="{00000000-A577-40FB-81DB-F88895E99837}"/>
            </c:ext>
          </c:extLst>
        </c:ser>
        <c:dLbls>
          <c:dLblPos val="outEnd"/>
          <c:showLegendKey val="0"/>
          <c:showVal val="1"/>
          <c:showCatName val="0"/>
          <c:showSerName val="0"/>
          <c:showPercent val="0"/>
          <c:showBubbleSize val="0"/>
        </c:dLbls>
        <c:gapWidth val="50"/>
        <c:axId val="1179691184"/>
        <c:axId val="1098311984"/>
      </c:barChart>
      <c:catAx>
        <c:axId val="117969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311984"/>
        <c:crosses val="autoZero"/>
        <c:auto val="1"/>
        <c:lblAlgn val="ctr"/>
        <c:lblOffset val="100"/>
        <c:noMultiLvlLbl val="0"/>
      </c:catAx>
      <c:valAx>
        <c:axId val="1098311984"/>
        <c:scaling>
          <c:orientation val="minMax"/>
        </c:scaling>
        <c:delete val="1"/>
        <c:axPos val="b"/>
        <c:numFmt formatCode="_-[$$-409]* #,##0.00_ ;_-[$$-409]* \-#,##0.00\ ;_-[$$-409]* &quot;-&quot;??_ ;_-@_ " sourceLinked="1"/>
        <c:majorTickMark val="none"/>
        <c:minorTickMark val="none"/>
        <c:tickLblPos val="nextTo"/>
        <c:crossAx val="117969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[Dashboard.xlsx]Analysis!salestype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Analysis!$AL$1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31-40BC-B3F2-8C2F5207B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31-40BC-B3F2-8C2F5207BF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31-40BC-B3F2-8C2F5207BF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Analysis!$AK$2:$AK$4</c:f>
              <c:strCache>
                <c:ptCount val="3"/>
                <c:pt idx="0">
                  <c:v>Online</c:v>
                </c:pt>
                <c:pt idx="1">
                  <c:v>Retail Sales</c:v>
                </c:pt>
                <c:pt idx="2">
                  <c:v>Wholesaler</c:v>
                </c:pt>
              </c:strCache>
            </c:strRef>
          </c:cat>
          <c:val>
            <c:numRef>
              <c:f>Analysis!$AL$2:$AL$4</c:f>
              <c:numCache>
                <c:formatCode>General</c:formatCode>
                <c:ptCount val="3"/>
                <c:pt idx="0">
                  <c:v>154159.28000000003</c:v>
                </c:pt>
                <c:pt idx="1">
                  <c:v>95499.7</c:v>
                </c:pt>
                <c:pt idx="2">
                  <c:v>186301.58000000002</c:v>
                </c:pt>
              </c:numCache>
            </c:numRef>
          </c:val>
          <c:extLst>
            <c:ext xmlns:c16="http://schemas.microsoft.com/office/drawing/2014/chart" uri="{C3380CC4-5D6E-409C-BE32-E72D297353CC}">
              <c16:uniqueId val="{00000006-6931-40BC-B3F2-8C2F5207BF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[Dashboard.xlsx]Analysis!payment mode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Analysis!$AO$1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E0-4970-94A4-91BE5EF5D5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E0-4970-94A4-91BE5EF5D5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Analysis!$AN$2:$AN$3</c:f>
              <c:strCache>
                <c:ptCount val="2"/>
                <c:pt idx="0">
                  <c:v>Cash</c:v>
                </c:pt>
                <c:pt idx="1">
                  <c:v>Online</c:v>
                </c:pt>
              </c:strCache>
            </c:strRef>
          </c:cat>
          <c:val>
            <c:numRef>
              <c:f>Analysis!$AO$2:$AO$3</c:f>
              <c:numCache>
                <c:formatCode>General</c:formatCode>
                <c:ptCount val="2"/>
                <c:pt idx="0">
                  <c:v>252031.47999999992</c:v>
                </c:pt>
                <c:pt idx="1">
                  <c:v>183929.08</c:v>
                </c:pt>
              </c:numCache>
            </c:numRef>
          </c:val>
          <c:extLst>
            <c:ext xmlns:c16="http://schemas.microsoft.com/office/drawing/2014/chart" uri="{C3380CC4-5D6E-409C-BE32-E72D297353CC}">
              <c16:uniqueId val="{00000004-3DE0-4970-94A4-91BE5EF5D52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34C4C72-1BFF-418D-B4E4-00C4F8A83254}">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1" lockText="1" noThreeD="1"/>
</file>

<file path=xl/ctrlProps/ctrlProp2.xml><?xml version="1.0" encoding="utf-8"?>
<formControlPr xmlns="http://schemas.microsoft.com/office/spreadsheetml/2009/9/main" objectType="CheckBox" checked="Checked" fmlaLink="Analysis!$M$1" lockText="1" noThreeD="1"/>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Scroll" dx="26" fmlaLink="Analysis!$AA$1" max="50" min="1" page="10"/>
</file>

<file path=xl/drawings/_rels/drawing1.xml.rels><?xml version="1.0" encoding="UTF-8" standalone="yes"?>
<Relationships xmlns="http://schemas.openxmlformats.org/package/2006/relationships"><Relationship Id="rId13" Type="http://schemas.openxmlformats.org/officeDocument/2006/relationships/image" Target="../media/image7.svg"/><Relationship Id="rId18" Type="http://schemas.openxmlformats.org/officeDocument/2006/relationships/image" Target="../media/image12.png"/><Relationship Id="rId26" Type="http://schemas.openxmlformats.org/officeDocument/2006/relationships/image" Target="../media/image20.png"/><Relationship Id="rId3" Type="http://schemas.openxmlformats.org/officeDocument/2006/relationships/chart" Target="../charts/chart1.xml"/><Relationship Id="rId21" Type="http://schemas.openxmlformats.org/officeDocument/2006/relationships/image" Target="../media/image15.svg"/><Relationship Id="rId34" Type="http://schemas.openxmlformats.org/officeDocument/2006/relationships/image" Target="../media/image28.png"/><Relationship Id="rId7" Type="http://schemas.openxmlformats.org/officeDocument/2006/relationships/chart" Target="../charts/chart4.xml"/><Relationship Id="rId12" Type="http://schemas.openxmlformats.org/officeDocument/2006/relationships/image" Target="../media/image6.png"/><Relationship Id="rId17" Type="http://schemas.openxmlformats.org/officeDocument/2006/relationships/image" Target="../media/image11.svg"/><Relationship Id="rId25" Type="http://schemas.openxmlformats.org/officeDocument/2006/relationships/image" Target="../media/image19.svg"/><Relationship Id="rId33" Type="http://schemas.openxmlformats.org/officeDocument/2006/relationships/image" Target="../media/image27.svg"/><Relationship Id="rId2" Type="http://schemas.openxmlformats.org/officeDocument/2006/relationships/image" Target="../media/image2.svg"/><Relationship Id="rId16" Type="http://schemas.openxmlformats.org/officeDocument/2006/relationships/image" Target="../media/image10.png"/><Relationship Id="rId20" Type="http://schemas.openxmlformats.org/officeDocument/2006/relationships/image" Target="../media/image14.png"/><Relationship Id="rId29" Type="http://schemas.openxmlformats.org/officeDocument/2006/relationships/image" Target="../media/image23.sv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5.svg"/><Relationship Id="rId24" Type="http://schemas.openxmlformats.org/officeDocument/2006/relationships/image" Target="../media/image18.png"/><Relationship Id="rId32" Type="http://schemas.openxmlformats.org/officeDocument/2006/relationships/image" Target="../media/image26.png"/><Relationship Id="rId5" Type="http://schemas.microsoft.com/office/2014/relationships/chartEx" Target="../charts/chartEx1.xml"/><Relationship Id="rId15" Type="http://schemas.openxmlformats.org/officeDocument/2006/relationships/image" Target="../media/image9.svg"/><Relationship Id="rId23" Type="http://schemas.openxmlformats.org/officeDocument/2006/relationships/image" Target="../media/image17.svg"/><Relationship Id="rId28" Type="http://schemas.openxmlformats.org/officeDocument/2006/relationships/image" Target="../media/image22.png"/><Relationship Id="rId10" Type="http://schemas.openxmlformats.org/officeDocument/2006/relationships/image" Target="../media/image4.png"/><Relationship Id="rId19" Type="http://schemas.openxmlformats.org/officeDocument/2006/relationships/image" Target="../media/image13.svg"/><Relationship Id="rId31" Type="http://schemas.openxmlformats.org/officeDocument/2006/relationships/image" Target="../media/image25.svg"/><Relationship Id="rId4" Type="http://schemas.openxmlformats.org/officeDocument/2006/relationships/chart" Target="../charts/chart2.xml"/><Relationship Id="rId9" Type="http://schemas.openxmlformats.org/officeDocument/2006/relationships/image" Target="../media/image3.emf"/><Relationship Id="rId14" Type="http://schemas.openxmlformats.org/officeDocument/2006/relationships/image" Target="../media/image8.png"/><Relationship Id="rId22" Type="http://schemas.openxmlformats.org/officeDocument/2006/relationships/image" Target="../media/image16.png"/><Relationship Id="rId27" Type="http://schemas.openxmlformats.org/officeDocument/2006/relationships/image" Target="../media/image21.svg"/><Relationship Id="rId30" Type="http://schemas.openxmlformats.org/officeDocument/2006/relationships/image" Target="../media/image24.png"/><Relationship Id="rId35" Type="http://schemas.openxmlformats.org/officeDocument/2006/relationships/image" Target="../media/image29.svg"/><Relationship Id="rId8"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0</xdr:colOff>
      <xdr:row>46</xdr:row>
      <xdr:rowOff>160020</xdr:rowOff>
    </xdr:to>
    <xdr:pic>
      <xdr:nvPicPr>
        <xdr:cNvPr id="2" name="Graphic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5240000" cy="8338820"/>
        </a:xfrm>
        <a:prstGeom prst="rect">
          <a:avLst/>
        </a:prstGeom>
      </xdr:spPr>
    </xdr:pic>
    <xdr:clientData/>
  </xdr:twoCellAnchor>
  <xdr:oneCellAnchor>
    <xdr:from>
      <xdr:col>1</xdr:col>
      <xdr:colOff>304800</xdr:colOff>
      <xdr:row>1</xdr:row>
      <xdr:rowOff>25400</xdr:rowOff>
    </xdr:from>
    <xdr:ext cx="3644900" cy="46990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914400" y="203200"/>
          <a:ext cx="3644900" cy="4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b="1">
              <a:solidFill>
                <a:schemeClr val="bg1"/>
              </a:solidFill>
            </a:rPr>
            <a:t>SALES DASHBOARD</a:t>
          </a:r>
        </a:p>
      </xdr:txBody>
    </xdr:sp>
    <xdr:clientData/>
  </xdr:oneCellAnchor>
  <xdr:oneCellAnchor>
    <xdr:from>
      <xdr:col>1</xdr:col>
      <xdr:colOff>330200</xdr:colOff>
      <xdr:row>4</xdr:row>
      <xdr:rowOff>38100</xdr:rowOff>
    </xdr:from>
    <xdr:ext cx="2209800" cy="280205"/>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939800" y="749300"/>
          <a:ext cx="22098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rgbClr val="FFFF00"/>
              </a:solidFill>
            </a:rPr>
            <a:t>SUPERMARKET</a:t>
          </a:r>
          <a:r>
            <a:rPr lang="en-IN" sz="1200" b="1" baseline="0">
              <a:solidFill>
                <a:srgbClr val="FFFF00"/>
              </a:solidFill>
            </a:rPr>
            <a:t> SHOP</a:t>
          </a:r>
          <a:endParaRPr lang="en-IN" sz="1200" b="1">
            <a:solidFill>
              <a:srgbClr val="FFFF00"/>
            </a:solidFill>
          </a:endParaRPr>
        </a:p>
      </xdr:txBody>
    </xdr:sp>
    <xdr:clientData/>
  </xdr:oneCellAnchor>
  <xdr:oneCellAnchor>
    <xdr:from>
      <xdr:col>4</xdr:col>
      <xdr:colOff>228600</xdr:colOff>
      <xdr:row>9</xdr:row>
      <xdr:rowOff>38100</xdr:rowOff>
    </xdr:from>
    <xdr:ext cx="1638300" cy="342786"/>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2667000" y="1638300"/>
          <a:ext cx="16383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TOTAL SALES</a:t>
          </a:r>
        </a:p>
      </xdr:txBody>
    </xdr:sp>
    <xdr:clientData/>
  </xdr:oneCellAnchor>
  <xdr:oneCellAnchor>
    <xdr:from>
      <xdr:col>9</xdr:col>
      <xdr:colOff>469900</xdr:colOff>
      <xdr:row>9</xdr:row>
      <xdr:rowOff>12700</xdr:rowOff>
    </xdr:from>
    <xdr:ext cx="1409700" cy="342786"/>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5956300" y="1612900"/>
          <a:ext cx="1409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rgbClr val="FFFF00"/>
              </a:solidFill>
            </a:rPr>
            <a:t>TOTAL</a:t>
          </a:r>
          <a:r>
            <a:rPr lang="en-IN" sz="1600" b="1" baseline="0">
              <a:solidFill>
                <a:srgbClr val="FFFF00"/>
              </a:solidFill>
            </a:rPr>
            <a:t> PROFIT</a:t>
          </a:r>
          <a:endParaRPr lang="en-IN" sz="1600" b="1">
            <a:solidFill>
              <a:srgbClr val="FFFF00"/>
            </a:solidFill>
          </a:endParaRPr>
        </a:p>
      </xdr:txBody>
    </xdr:sp>
    <xdr:clientData/>
  </xdr:oneCellAnchor>
  <xdr:oneCellAnchor>
    <xdr:from>
      <xdr:col>15</xdr:col>
      <xdr:colOff>0</xdr:colOff>
      <xdr:row>9</xdr:row>
      <xdr:rowOff>12700</xdr:rowOff>
    </xdr:from>
    <xdr:ext cx="1409700" cy="342786"/>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9144000" y="1612900"/>
          <a:ext cx="1409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PROFIT%</a:t>
          </a:r>
          <a:endParaRPr lang="en-IN" sz="1600" b="1">
            <a:solidFill>
              <a:srgbClr val="FFFF00"/>
            </a:solidFill>
          </a:endParaRPr>
        </a:p>
      </xdr:txBody>
    </xdr:sp>
    <xdr:clientData/>
  </xdr:oneCellAnchor>
  <xdr:oneCellAnchor>
    <xdr:from>
      <xdr:col>19</xdr:col>
      <xdr:colOff>381000</xdr:colOff>
      <xdr:row>9</xdr:row>
      <xdr:rowOff>38100</xdr:rowOff>
    </xdr:from>
    <xdr:ext cx="1041400" cy="593239"/>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1963400" y="1638300"/>
          <a:ext cx="1041400"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b="1" baseline="0">
              <a:solidFill>
                <a:srgbClr val="FFFF00"/>
              </a:solidFill>
            </a:rPr>
            <a:t>TOP</a:t>
          </a:r>
        </a:p>
        <a:p>
          <a:pPr algn="l"/>
          <a:r>
            <a:rPr lang="en-IN" sz="1600" b="1" baseline="0">
              <a:solidFill>
                <a:srgbClr val="FFFF00"/>
              </a:solidFill>
            </a:rPr>
            <a:t>PRODUCT</a:t>
          </a:r>
          <a:endParaRPr lang="en-IN" sz="1600" b="1">
            <a:solidFill>
              <a:srgbClr val="FFFF00"/>
            </a:solidFill>
          </a:endParaRPr>
        </a:p>
      </xdr:txBody>
    </xdr:sp>
    <xdr:clientData/>
  </xdr:oneCellAnchor>
  <xdr:oneCellAnchor>
    <xdr:from>
      <xdr:col>22</xdr:col>
      <xdr:colOff>444500</xdr:colOff>
      <xdr:row>9</xdr:row>
      <xdr:rowOff>88901</xdr:rowOff>
    </xdr:from>
    <xdr:ext cx="1104900" cy="698500"/>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3855700" y="1689101"/>
          <a:ext cx="1104900" cy="698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baseline="0">
              <a:solidFill>
                <a:srgbClr val="FFFF00"/>
              </a:solidFill>
            </a:rPr>
            <a:t>TOP CATEGORY</a:t>
          </a:r>
        </a:p>
      </xdr:txBody>
    </xdr:sp>
    <xdr:clientData/>
  </xdr:oneCellAnchor>
  <xdr:oneCellAnchor>
    <xdr:from>
      <xdr:col>5</xdr:col>
      <xdr:colOff>152400</xdr:colOff>
      <xdr:row>31</xdr:row>
      <xdr:rowOff>88900</xdr:rowOff>
    </xdr:from>
    <xdr:ext cx="1358900" cy="418986"/>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3200400" y="5600700"/>
          <a:ext cx="1358900" cy="418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baseline="0">
              <a:solidFill>
                <a:srgbClr val="FFFF00"/>
              </a:solidFill>
            </a:rPr>
            <a:t>DAILY</a:t>
          </a:r>
          <a:endParaRPr lang="en-IN" sz="1600" b="1">
            <a:solidFill>
              <a:srgbClr val="FFFF00"/>
            </a:solidFill>
          </a:endParaRPr>
        </a:p>
      </xdr:txBody>
    </xdr:sp>
    <xdr:clientData/>
  </xdr:oneCellAnchor>
  <xdr:oneCellAnchor>
    <xdr:from>
      <xdr:col>16</xdr:col>
      <xdr:colOff>127000</xdr:colOff>
      <xdr:row>31</xdr:row>
      <xdr:rowOff>139700</xdr:rowOff>
    </xdr:from>
    <xdr:ext cx="1689100" cy="342786"/>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9880600" y="5651500"/>
          <a:ext cx="16891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PAYMENT MODE</a:t>
          </a:r>
          <a:endParaRPr lang="en-IN" sz="1600" b="1">
            <a:solidFill>
              <a:srgbClr val="FFFF00"/>
            </a:solidFill>
          </a:endParaRPr>
        </a:p>
      </xdr:txBody>
    </xdr:sp>
    <xdr:clientData/>
  </xdr:oneCellAnchor>
  <xdr:oneCellAnchor>
    <xdr:from>
      <xdr:col>4</xdr:col>
      <xdr:colOff>546100</xdr:colOff>
      <xdr:row>15</xdr:row>
      <xdr:rowOff>139700</xdr:rowOff>
    </xdr:from>
    <xdr:ext cx="1409700" cy="342786"/>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2984500" y="2806700"/>
          <a:ext cx="1409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MONTHLY</a:t>
          </a:r>
          <a:endParaRPr lang="en-IN" sz="1600" b="1">
            <a:solidFill>
              <a:srgbClr val="FFFF00"/>
            </a:solidFill>
          </a:endParaRPr>
        </a:p>
      </xdr:txBody>
    </xdr:sp>
    <xdr:clientData/>
  </xdr:oneCellAnchor>
  <xdr:oneCellAnchor>
    <xdr:from>
      <xdr:col>12</xdr:col>
      <xdr:colOff>0</xdr:colOff>
      <xdr:row>14</xdr:row>
      <xdr:rowOff>139700</xdr:rowOff>
    </xdr:from>
    <xdr:ext cx="1409700" cy="342786"/>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7315200" y="2628900"/>
          <a:ext cx="1409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PRODUCT</a:t>
          </a:r>
          <a:endParaRPr lang="en-IN" sz="1600" b="1">
            <a:solidFill>
              <a:srgbClr val="FFFF00"/>
            </a:solidFill>
          </a:endParaRPr>
        </a:p>
      </xdr:txBody>
    </xdr:sp>
    <xdr:clientData/>
  </xdr:oneCellAnchor>
  <xdr:oneCellAnchor>
    <xdr:from>
      <xdr:col>16</xdr:col>
      <xdr:colOff>266700</xdr:colOff>
      <xdr:row>15</xdr:row>
      <xdr:rowOff>114300</xdr:rowOff>
    </xdr:from>
    <xdr:ext cx="1409700" cy="342786"/>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0020300" y="2781300"/>
          <a:ext cx="1409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SALESTYPE</a:t>
          </a:r>
          <a:endParaRPr lang="en-IN" sz="1600" b="1">
            <a:solidFill>
              <a:srgbClr val="FFFF00"/>
            </a:solidFill>
          </a:endParaRPr>
        </a:p>
      </xdr:txBody>
    </xdr:sp>
    <xdr:clientData/>
  </xdr:oneCellAnchor>
  <xdr:oneCellAnchor>
    <xdr:from>
      <xdr:col>20</xdr:col>
      <xdr:colOff>381000</xdr:colOff>
      <xdr:row>22</xdr:row>
      <xdr:rowOff>0</xdr:rowOff>
    </xdr:from>
    <xdr:ext cx="1701800" cy="342786"/>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12573000" y="3911600"/>
          <a:ext cx="17018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baseline="0">
              <a:solidFill>
                <a:srgbClr val="FFFF00"/>
              </a:solidFill>
            </a:rPr>
            <a:t>CATEGORY</a:t>
          </a:r>
        </a:p>
      </xdr:txBody>
    </xdr:sp>
    <xdr:clientData/>
  </xdr:oneCellAnchor>
  <xdr:oneCellAnchor>
    <xdr:from>
      <xdr:col>4</xdr:col>
      <xdr:colOff>304800</xdr:colOff>
      <xdr:row>11</xdr:row>
      <xdr:rowOff>50800</xdr:rowOff>
    </xdr:from>
    <xdr:ext cx="2387600" cy="317500"/>
    <xdr:sp macro="" textlink="Analysis!E4">
      <xdr:nvSpPr>
        <xdr:cNvPr id="36" name="TextBox 35">
          <a:extLst>
            <a:ext uri="{FF2B5EF4-FFF2-40B4-BE49-F238E27FC236}">
              <a16:creationId xmlns:a16="http://schemas.microsoft.com/office/drawing/2014/main" id="{00000000-0008-0000-0300-000024000000}"/>
            </a:ext>
          </a:extLst>
        </xdr:cNvPr>
        <xdr:cNvSpPr txBox="1"/>
      </xdr:nvSpPr>
      <xdr:spPr>
        <a:xfrm>
          <a:off x="2743200" y="2006600"/>
          <a:ext cx="238760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7A35E32-D457-4E2A-9A02-8AE325A39B4F}" type="TxLink">
            <a:rPr lang="en-US" sz="1600" b="1" i="0" u="none" strike="noStrike" baseline="0">
              <a:solidFill>
                <a:schemeClr val="bg1"/>
              </a:solidFill>
              <a:latin typeface="Calibri"/>
              <a:ea typeface="Calibri"/>
              <a:cs typeface="Calibri"/>
            </a:rPr>
            <a:pPr/>
            <a:t> $4,35,960.56 </a:t>
          </a:fld>
          <a:endParaRPr lang="en-IN" sz="1600" b="1" baseline="0">
            <a:solidFill>
              <a:schemeClr val="bg1"/>
            </a:solidFill>
          </a:endParaRPr>
        </a:p>
      </xdr:txBody>
    </xdr:sp>
    <xdr:clientData/>
  </xdr:oneCellAnchor>
  <xdr:oneCellAnchor>
    <xdr:from>
      <xdr:col>9</xdr:col>
      <xdr:colOff>444500</xdr:colOff>
      <xdr:row>11</xdr:row>
      <xdr:rowOff>38100</xdr:rowOff>
    </xdr:from>
    <xdr:ext cx="2387600" cy="317500"/>
    <xdr:sp macro="" textlink="Analysis!E5">
      <xdr:nvSpPr>
        <xdr:cNvPr id="37" name="TextBox 36">
          <a:extLst>
            <a:ext uri="{FF2B5EF4-FFF2-40B4-BE49-F238E27FC236}">
              <a16:creationId xmlns:a16="http://schemas.microsoft.com/office/drawing/2014/main" id="{00000000-0008-0000-0300-000025000000}"/>
            </a:ext>
          </a:extLst>
        </xdr:cNvPr>
        <xdr:cNvSpPr txBox="1"/>
      </xdr:nvSpPr>
      <xdr:spPr>
        <a:xfrm>
          <a:off x="5930900" y="1993900"/>
          <a:ext cx="238760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C579B2A9-D9E0-4DCA-9961-641068FC25BD}" type="TxLink">
            <a:rPr lang="en-US" sz="1600" b="1" i="0" u="none" strike="noStrike" baseline="0">
              <a:solidFill>
                <a:schemeClr val="bg1"/>
              </a:solidFill>
              <a:latin typeface="Calibri"/>
              <a:ea typeface="Calibri"/>
              <a:cs typeface="Calibri"/>
            </a:rPr>
            <a:pPr marL="0" indent="0"/>
            <a:t> $99,057.56 </a:t>
          </a:fld>
          <a:endParaRPr lang="en-IN" sz="1600" b="1" i="0" u="none" strike="noStrike" baseline="0">
            <a:solidFill>
              <a:schemeClr val="bg1"/>
            </a:solidFill>
            <a:latin typeface="Calibri"/>
            <a:ea typeface="Calibri"/>
            <a:cs typeface="Calibri"/>
          </a:endParaRPr>
        </a:p>
      </xdr:txBody>
    </xdr:sp>
    <xdr:clientData/>
  </xdr:oneCellAnchor>
  <xdr:oneCellAnchor>
    <xdr:from>
      <xdr:col>15</xdr:col>
      <xdr:colOff>88900</xdr:colOff>
      <xdr:row>11</xdr:row>
      <xdr:rowOff>0</xdr:rowOff>
    </xdr:from>
    <xdr:ext cx="2387600" cy="317500"/>
    <xdr:sp macro="" textlink="Analysis!E6">
      <xdr:nvSpPr>
        <xdr:cNvPr id="38" name="TextBox 37">
          <a:extLst>
            <a:ext uri="{FF2B5EF4-FFF2-40B4-BE49-F238E27FC236}">
              <a16:creationId xmlns:a16="http://schemas.microsoft.com/office/drawing/2014/main" id="{00000000-0008-0000-0300-000026000000}"/>
            </a:ext>
          </a:extLst>
        </xdr:cNvPr>
        <xdr:cNvSpPr txBox="1"/>
      </xdr:nvSpPr>
      <xdr:spPr>
        <a:xfrm>
          <a:off x="9232900" y="1955800"/>
          <a:ext cx="238760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041CADCB-F28E-4C28-BCA0-6073D432ECEC}" type="TxLink">
            <a:rPr lang="en-US" sz="1600" b="1" i="0" u="none" strike="noStrike" baseline="0">
              <a:solidFill>
                <a:schemeClr val="bg1"/>
              </a:solidFill>
              <a:latin typeface="Calibri"/>
              <a:ea typeface="Calibri"/>
              <a:cs typeface="Calibri"/>
            </a:rPr>
            <a:pPr marL="0" indent="0"/>
            <a:t>29%</a:t>
          </a:fld>
          <a:endParaRPr lang="en-IN" sz="1600" b="1" i="0" u="none" strike="noStrike" baseline="0">
            <a:solidFill>
              <a:schemeClr val="bg1"/>
            </a:solidFill>
            <a:latin typeface="Calibri"/>
            <a:ea typeface="Calibri"/>
            <a:cs typeface="Calibri"/>
          </a:endParaRPr>
        </a:p>
      </xdr:txBody>
    </xdr:sp>
    <xdr:clientData/>
  </xdr:oneCellAnchor>
  <xdr:oneCellAnchor>
    <xdr:from>
      <xdr:col>19</xdr:col>
      <xdr:colOff>596900</xdr:colOff>
      <xdr:row>12</xdr:row>
      <xdr:rowOff>12700</xdr:rowOff>
    </xdr:from>
    <xdr:ext cx="711200" cy="266700"/>
    <xdr:sp macro="" textlink="Analysis!V1">
      <xdr:nvSpPr>
        <xdr:cNvPr id="39" name="TextBox 38">
          <a:extLst>
            <a:ext uri="{FF2B5EF4-FFF2-40B4-BE49-F238E27FC236}">
              <a16:creationId xmlns:a16="http://schemas.microsoft.com/office/drawing/2014/main" id="{00000000-0008-0000-0300-000027000000}"/>
            </a:ext>
          </a:extLst>
        </xdr:cNvPr>
        <xdr:cNvSpPr txBox="1"/>
      </xdr:nvSpPr>
      <xdr:spPr>
        <a:xfrm>
          <a:off x="12179300" y="2146300"/>
          <a:ext cx="7112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0BCF9DC2-C522-4EF1-9EC0-4470B9921D8E}" type="TxLink">
            <a:rPr lang="en-US" sz="1600" b="1" i="0" u="none" strike="noStrike" baseline="0">
              <a:solidFill>
                <a:schemeClr val="bg1"/>
              </a:solidFill>
              <a:latin typeface="Calibri"/>
              <a:ea typeface="Calibri"/>
              <a:cs typeface="Calibri"/>
            </a:rPr>
            <a:pPr marL="0" indent="0"/>
            <a:t>P0031</a:t>
          </a:fld>
          <a:endParaRPr lang="en-IN" sz="1600" b="1" i="0" u="none" strike="noStrike" baseline="0">
            <a:solidFill>
              <a:schemeClr val="bg1"/>
            </a:solidFill>
            <a:latin typeface="Calibri"/>
            <a:ea typeface="Calibri"/>
            <a:cs typeface="Calibri"/>
          </a:endParaRPr>
        </a:p>
      </xdr:txBody>
    </xdr:sp>
    <xdr:clientData/>
  </xdr:oneCellAnchor>
  <xdr:oneCellAnchor>
    <xdr:from>
      <xdr:col>22</xdr:col>
      <xdr:colOff>444500</xdr:colOff>
      <xdr:row>12</xdr:row>
      <xdr:rowOff>25400</xdr:rowOff>
    </xdr:from>
    <xdr:ext cx="1181100" cy="330200"/>
    <xdr:sp macro="" textlink="Analysis!AH1">
      <xdr:nvSpPr>
        <xdr:cNvPr id="40" name="TextBox 39">
          <a:extLst>
            <a:ext uri="{FF2B5EF4-FFF2-40B4-BE49-F238E27FC236}">
              <a16:creationId xmlns:a16="http://schemas.microsoft.com/office/drawing/2014/main" id="{00000000-0008-0000-0300-000028000000}"/>
            </a:ext>
          </a:extLst>
        </xdr:cNvPr>
        <xdr:cNvSpPr txBox="1"/>
      </xdr:nvSpPr>
      <xdr:spPr>
        <a:xfrm>
          <a:off x="13855700" y="2159000"/>
          <a:ext cx="1181100" cy="330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16C9194D-6D3C-4B27-BE50-33334B9E74CF}" type="TxLink">
            <a:rPr lang="en-US" sz="1600" b="1" i="0" u="none" strike="noStrike" baseline="0">
              <a:solidFill>
                <a:schemeClr val="bg1"/>
              </a:solidFill>
              <a:latin typeface="Calibri"/>
              <a:ea typeface="Calibri"/>
              <a:cs typeface="Calibri"/>
            </a:rPr>
            <a:pPr marL="0" indent="0"/>
            <a:t>Category03</a:t>
          </a:fld>
          <a:endParaRPr lang="en-US" sz="1600" b="1" i="0" u="none" strike="noStrike" baseline="0">
            <a:solidFill>
              <a:schemeClr val="bg1"/>
            </a:solidFill>
            <a:latin typeface="Calibri"/>
            <a:ea typeface="Calibri"/>
            <a:cs typeface="Calibri"/>
          </a:endParaRPr>
        </a:p>
      </xdr:txBody>
    </xdr:sp>
    <xdr:clientData/>
  </xdr:oneCellAnchor>
  <xdr:oneCellAnchor>
    <xdr:from>
      <xdr:col>19</xdr:col>
      <xdr:colOff>279400</xdr:colOff>
      <xdr:row>13</xdr:row>
      <xdr:rowOff>38100</xdr:rowOff>
    </xdr:from>
    <xdr:ext cx="647700" cy="317500"/>
    <xdr:sp macro="" textlink="Analysis!Y1">
      <xdr:nvSpPr>
        <xdr:cNvPr id="41" name="TextBox 40">
          <a:extLst>
            <a:ext uri="{FF2B5EF4-FFF2-40B4-BE49-F238E27FC236}">
              <a16:creationId xmlns:a16="http://schemas.microsoft.com/office/drawing/2014/main" id="{00000000-0008-0000-0300-000029000000}"/>
            </a:ext>
          </a:extLst>
        </xdr:cNvPr>
        <xdr:cNvSpPr txBox="1"/>
      </xdr:nvSpPr>
      <xdr:spPr>
        <a:xfrm>
          <a:off x="11861800" y="2349500"/>
          <a:ext cx="64770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FBB3025-96E7-438D-903A-7843560E2A11}" type="TxLink">
            <a:rPr lang="en-US" sz="1600" b="1" i="0" u="none" strike="noStrike" baseline="0">
              <a:solidFill>
                <a:schemeClr val="bg1"/>
              </a:solidFill>
              <a:latin typeface="Calibri"/>
              <a:ea typeface="Calibri"/>
              <a:cs typeface="Calibri"/>
            </a:rPr>
            <a:pPr marL="0" indent="0"/>
            <a:t>179</a:t>
          </a:fld>
          <a:endParaRPr lang="en-IN" sz="1600" b="1" i="0" u="none" strike="noStrike" baseline="0">
            <a:solidFill>
              <a:schemeClr val="bg1"/>
            </a:solidFill>
            <a:latin typeface="Calibri"/>
            <a:ea typeface="Calibri"/>
            <a:cs typeface="Calibri"/>
          </a:endParaRPr>
        </a:p>
      </xdr:txBody>
    </xdr:sp>
    <xdr:clientData/>
  </xdr:oneCellAnchor>
  <xdr:oneCellAnchor>
    <xdr:from>
      <xdr:col>19</xdr:col>
      <xdr:colOff>533400</xdr:colOff>
      <xdr:row>14</xdr:row>
      <xdr:rowOff>88900</xdr:rowOff>
    </xdr:from>
    <xdr:ext cx="749300" cy="304800"/>
    <xdr:sp macro="" textlink="Analysis!X1">
      <xdr:nvSpPr>
        <xdr:cNvPr id="42" name="TextBox 41">
          <a:extLst>
            <a:ext uri="{FF2B5EF4-FFF2-40B4-BE49-F238E27FC236}">
              <a16:creationId xmlns:a16="http://schemas.microsoft.com/office/drawing/2014/main" id="{00000000-0008-0000-0300-00002A000000}"/>
            </a:ext>
          </a:extLst>
        </xdr:cNvPr>
        <xdr:cNvSpPr txBox="1"/>
      </xdr:nvSpPr>
      <xdr:spPr>
        <a:xfrm>
          <a:off x="12115800" y="2578100"/>
          <a:ext cx="7493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75E4BE3A-5AEC-42D3-BA25-74D21841B85B}" type="TxLink">
            <a:rPr lang="en-US" sz="1600" b="1" i="0" u="none" strike="noStrike" baseline="0">
              <a:solidFill>
                <a:schemeClr val="bg1"/>
              </a:solidFill>
              <a:latin typeface="Calibri"/>
              <a:ea typeface="Calibri"/>
              <a:cs typeface="Calibri"/>
            </a:rPr>
            <a:pPr marL="0" indent="0"/>
            <a:t>29298.72</a:t>
          </a:fld>
          <a:endParaRPr lang="en-IN" sz="1600" b="1" i="0" u="none" strike="noStrike" baseline="0">
            <a:solidFill>
              <a:schemeClr val="bg1"/>
            </a:solidFill>
            <a:latin typeface="Calibri"/>
            <a:ea typeface="Calibri"/>
            <a:cs typeface="Calibri"/>
          </a:endParaRPr>
        </a:p>
      </xdr:txBody>
    </xdr:sp>
    <xdr:clientData/>
  </xdr:oneCellAnchor>
  <xdr:oneCellAnchor>
    <xdr:from>
      <xdr:col>20</xdr:col>
      <xdr:colOff>419100</xdr:colOff>
      <xdr:row>13</xdr:row>
      <xdr:rowOff>63500</xdr:rowOff>
    </xdr:from>
    <xdr:ext cx="914400" cy="317500"/>
    <xdr:sp macro="" textlink="Analysis!W1">
      <xdr:nvSpPr>
        <xdr:cNvPr id="43" name="TextBox 42">
          <a:extLst>
            <a:ext uri="{FF2B5EF4-FFF2-40B4-BE49-F238E27FC236}">
              <a16:creationId xmlns:a16="http://schemas.microsoft.com/office/drawing/2014/main" id="{00000000-0008-0000-0300-00002B000000}"/>
            </a:ext>
          </a:extLst>
        </xdr:cNvPr>
        <xdr:cNvSpPr txBox="1"/>
      </xdr:nvSpPr>
      <xdr:spPr>
        <a:xfrm>
          <a:off x="12611100" y="2374900"/>
          <a:ext cx="914400"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60326471-468C-46BF-852A-51927D3457EB}" type="TxLink">
            <a:rPr lang="en-US" sz="1600" b="1" i="0" u="none" strike="noStrike" baseline="0">
              <a:solidFill>
                <a:schemeClr val="bg1"/>
              </a:solidFill>
              <a:latin typeface="Calibri"/>
              <a:ea typeface="Calibri"/>
              <a:cs typeface="Calibri"/>
            </a:rPr>
            <a:pPr marL="0" indent="0"/>
            <a:t>Ft</a:t>
          </a:fld>
          <a:endParaRPr lang="en-IN" sz="1600" b="1" i="0" u="none" strike="noStrike" baseline="0">
            <a:solidFill>
              <a:schemeClr val="bg1"/>
            </a:solidFill>
            <a:latin typeface="Calibri"/>
            <a:ea typeface="Calibri"/>
            <a:cs typeface="Calibri"/>
          </a:endParaRPr>
        </a:p>
      </xdr:txBody>
    </xdr:sp>
    <xdr:clientData/>
  </xdr:oneCellAnchor>
  <xdr:oneCellAnchor>
    <xdr:from>
      <xdr:col>22</xdr:col>
      <xdr:colOff>292100</xdr:colOff>
      <xdr:row>13</xdr:row>
      <xdr:rowOff>152400</xdr:rowOff>
    </xdr:from>
    <xdr:ext cx="1320800" cy="304800"/>
    <xdr:sp macro="" textlink="Analysis!AI1">
      <xdr:nvSpPr>
        <xdr:cNvPr id="44" name="TextBox 43">
          <a:extLst>
            <a:ext uri="{FF2B5EF4-FFF2-40B4-BE49-F238E27FC236}">
              <a16:creationId xmlns:a16="http://schemas.microsoft.com/office/drawing/2014/main" id="{00000000-0008-0000-0300-00002C000000}"/>
            </a:ext>
          </a:extLst>
        </xdr:cNvPr>
        <xdr:cNvSpPr txBox="1"/>
      </xdr:nvSpPr>
      <xdr:spPr>
        <a:xfrm>
          <a:off x="13703300" y="2463800"/>
          <a:ext cx="132080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84DD875-727A-4668-871C-A8905A94A684}" type="TxLink">
            <a:rPr lang="en-US" sz="1600" b="1" i="0" u="none" strike="noStrike" baseline="0">
              <a:solidFill>
                <a:schemeClr val="bg1"/>
              </a:solidFill>
              <a:latin typeface="Calibri"/>
              <a:ea typeface="Calibri"/>
              <a:cs typeface="Calibri"/>
            </a:rPr>
            <a:pPr marL="0" indent="0"/>
            <a:t> $1,09,913.84 </a:t>
          </a:fld>
          <a:endParaRPr lang="en-US" sz="1600" b="1" i="0" u="none" strike="noStrike" baseline="0">
            <a:solidFill>
              <a:schemeClr val="bg1"/>
            </a:solidFill>
            <a:latin typeface="Calibri"/>
            <a:ea typeface="Calibri"/>
            <a:cs typeface="Calibri"/>
          </a:endParaRPr>
        </a:p>
      </xdr:txBody>
    </xdr:sp>
    <xdr:clientData/>
  </xdr:oneCellAnchor>
  <xdr:twoCellAnchor>
    <xdr:from>
      <xdr:col>3</xdr:col>
      <xdr:colOff>558800</xdr:colOff>
      <xdr:row>33</xdr:row>
      <xdr:rowOff>165100</xdr:rowOff>
    </xdr:from>
    <xdr:to>
      <xdr:col>14</xdr:col>
      <xdr:colOff>444500</xdr:colOff>
      <xdr:row>44</xdr:row>
      <xdr:rowOff>139700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279400</xdr:colOff>
      <xdr:row>17</xdr:row>
      <xdr:rowOff>101600</xdr:rowOff>
    </xdr:from>
    <xdr:to>
      <xdr:col>2</xdr:col>
      <xdr:colOff>520700</xdr:colOff>
      <xdr:row>39</xdr:row>
      <xdr:rowOff>25400</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9400" y="3124200"/>
              <a:ext cx="1460500" cy="383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8</xdr:row>
      <xdr:rowOff>139700</xdr:rowOff>
    </xdr:from>
    <xdr:to>
      <xdr:col>2</xdr:col>
      <xdr:colOff>469900</xdr:colOff>
      <xdr:row>15</xdr:row>
      <xdr:rowOff>12700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6700" y="1562100"/>
              <a:ext cx="142240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18</xdr:row>
      <xdr:rowOff>127000</xdr:rowOff>
    </xdr:from>
    <xdr:to>
      <xdr:col>10</xdr:col>
      <xdr:colOff>88900</xdr:colOff>
      <xdr:row>29</xdr:row>
      <xdr:rowOff>63500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281940</xdr:colOff>
          <xdr:row>15</xdr:row>
          <xdr:rowOff>30480</xdr:rowOff>
        </xdr:from>
        <xdr:to>
          <xdr:col>7</xdr:col>
          <xdr:colOff>15240</xdr:colOff>
          <xdr:row>17</xdr:row>
          <xdr:rowOff>99060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289560</xdr:colOff>
          <xdr:row>15</xdr:row>
          <xdr:rowOff>91440</xdr:rowOff>
        </xdr:from>
        <xdr:to>
          <xdr:col>8</xdr:col>
          <xdr:colOff>99060</xdr:colOff>
          <xdr:row>17</xdr:row>
          <xdr:rowOff>53340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365760</xdr:colOff>
          <xdr:row>15</xdr:row>
          <xdr:rowOff>53340</xdr:rowOff>
        </xdr:from>
        <xdr:to>
          <xdr:col>9</xdr:col>
          <xdr:colOff>304800</xdr:colOff>
          <xdr:row>17</xdr:row>
          <xdr:rowOff>91440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3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19</xdr:col>
      <xdr:colOff>368300</xdr:colOff>
      <xdr:row>24</xdr:row>
      <xdr:rowOff>38100</xdr:rowOff>
    </xdr:from>
    <xdr:to>
      <xdr:col>24</xdr:col>
      <xdr:colOff>266700</xdr:colOff>
      <xdr:row>44</xdr:row>
      <xdr:rowOff>63500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950700" y="4427220"/>
              <a:ext cx="2946400" cy="3683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203200</xdr:colOff>
      <xdr:row>18</xdr:row>
      <xdr:rowOff>139700</xdr:rowOff>
    </xdr:from>
    <xdr:to>
      <xdr:col>15</xdr:col>
      <xdr:colOff>25400</xdr:colOff>
      <xdr:row>29</xdr:row>
      <xdr:rowOff>76200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30</xdr:col>
          <xdr:colOff>7620</xdr:colOff>
          <xdr:row>30</xdr:row>
          <xdr:rowOff>152400</xdr:rowOff>
        </xdr:from>
        <xdr:to>
          <xdr:col>30</xdr:col>
          <xdr:colOff>373380</xdr:colOff>
          <xdr:row>44</xdr:row>
          <xdr:rowOff>129540</xdr:rowOff>
        </xdr:to>
        <xdr:sp macro="" textlink="">
          <xdr:nvSpPr>
            <xdr:cNvPr id="2052" name="Scroll Bar 4" hidden="1">
              <a:extLst>
                <a:ext uri="{63B3BB69-23CF-44E3-9099-C40C66FF867C}">
                  <a14:compatExt spid="_x0000_s2052"/>
                </a:ext>
                <a:ext uri="{FF2B5EF4-FFF2-40B4-BE49-F238E27FC236}">
                  <a16:creationId xmlns:a16="http://schemas.microsoft.com/office/drawing/2014/main" id="{00000000-0008-0000-03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495300</xdr:colOff>
      <xdr:row>18</xdr:row>
      <xdr:rowOff>152400</xdr:rowOff>
    </xdr:from>
    <xdr:to>
      <xdr:col>18</xdr:col>
      <xdr:colOff>520700</xdr:colOff>
      <xdr:row>29</xdr:row>
      <xdr:rowOff>139700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482600</xdr:colOff>
      <xdr:row>33</xdr:row>
      <xdr:rowOff>139700</xdr:rowOff>
    </xdr:from>
    <xdr:to>
      <xdr:col>18</xdr:col>
      <xdr:colOff>558800</xdr:colOff>
      <xdr:row>44</xdr:row>
      <xdr:rowOff>127000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203200</xdr:colOff>
      <xdr:row>1</xdr:row>
      <xdr:rowOff>76200</xdr:rowOff>
    </xdr:from>
    <xdr:to>
      <xdr:col>15</xdr:col>
      <xdr:colOff>520700</xdr:colOff>
      <xdr:row>6</xdr:row>
      <xdr:rowOff>12700</xdr:rowOff>
    </xdr:to>
    <mc:AlternateContent xmlns:mc="http://schemas.openxmlformats.org/markup-compatibility/2006" xmlns:a14="http://schemas.microsoft.com/office/drawing/2010/main">
      <mc:Choice Requires="a14">
        <xdr:graphicFrame macro="">
          <xdr:nvGraphicFramePr>
            <xdr:cNvPr id="14" name="SALES TYPE">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6908800" y="254000"/>
              <a:ext cx="275590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139700</xdr:colOff>
      <xdr:row>1</xdr:row>
      <xdr:rowOff>76200</xdr:rowOff>
    </xdr:from>
    <xdr:to>
      <xdr:col>20</xdr:col>
      <xdr:colOff>558800</xdr:colOff>
      <xdr:row>6</xdr:row>
      <xdr:rowOff>25399</xdr:rowOff>
    </xdr:to>
    <mc:AlternateContent xmlns:mc="http://schemas.openxmlformats.org/markup-compatibility/2006" xmlns:a14="http://schemas.microsoft.com/office/drawing/2010/main">
      <mc:Choice Requires="a14">
        <xdr:graphicFrame macro="">
          <xdr:nvGraphicFramePr>
            <xdr:cNvPr id="15" name="PAYMENT MODE">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9893300" y="254000"/>
              <a:ext cx="2857500"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18</xdr:row>
      <xdr:rowOff>0</xdr:rowOff>
    </xdr:from>
    <xdr:to>
      <xdr:col>11</xdr:col>
      <xdr:colOff>254001</xdr:colOff>
      <xdr:row>30</xdr:row>
      <xdr:rowOff>50800</xdr:rowOff>
    </xdr:to>
    <xdr:pic>
      <xdr:nvPicPr>
        <xdr:cNvPr id="34" name="Picture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705600" y="3200400"/>
          <a:ext cx="25400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203200</xdr:colOff>
      <xdr:row>1</xdr:row>
      <xdr:rowOff>88900</xdr:rowOff>
    </xdr:from>
    <xdr:to>
      <xdr:col>1</xdr:col>
      <xdr:colOff>330200</xdr:colOff>
      <xdr:row>5</xdr:row>
      <xdr:rowOff>114300</xdr:rowOff>
    </xdr:to>
    <xdr:pic>
      <xdr:nvPicPr>
        <xdr:cNvPr id="51" name="Graphic 50" descr="Presentation with bar chart">
          <a:extLst>
            <a:ext uri="{FF2B5EF4-FFF2-40B4-BE49-F238E27FC236}">
              <a16:creationId xmlns:a16="http://schemas.microsoft.com/office/drawing/2014/main" id="{00000000-0008-0000-0300-000033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3200" y="266700"/>
          <a:ext cx="736600" cy="736600"/>
        </a:xfrm>
        <a:prstGeom prst="rect">
          <a:avLst/>
        </a:prstGeom>
      </xdr:spPr>
    </xdr:pic>
    <xdr:clientData/>
  </xdr:twoCellAnchor>
  <xdr:twoCellAnchor editAs="oneCell">
    <xdr:from>
      <xdr:col>11</xdr:col>
      <xdr:colOff>558800</xdr:colOff>
      <xdr:row>9</xdr:row>
      <xdr:rowOff>25400</xdr:rowOff>
    </xdr:from>
    <xdr:to>
      <xdr:col>13</xdr:col>
      <xdr:colOff>127000</xdr:colOff>
      <xdr:row>12</xdr:row>
      <xdr:rowOff>114300</xdr:rowOff>
    </xdr:to>
    <xdr:pic>
      <xdr:nvPicPr>
        <xdr:cNvPr id="53" name="Graphic 52" descr="Bar graph with upward trend">
          <a:extLst>
            <a:ext uri="{FF2B5EF4-FFF2-40B4-BE49-F238E27FC236}">
              <a16:creationId xmlns:a16="http://schemas.microsoft.com/office/drawing/2014/main" id="{00000000-0008-0000-0300-000035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264400" y="1625600"/>
          <a:ext cx="787400" cy="622300"/>
        </a:xfrm>
        <a:prstGeom prst="rect">
          <a:avLst/>
        </a:prstGeom>
      </xdr:spPr>
    </xdr:pic>
    <xdr:clientData/>
  </xdr:twoCellAnchor>
  <xdr:twoCellAnchor editAs="oneCell">
    <xdr:from>
      <xdr:col>0</xdr:col>
      <xdr:colOff>457200</xdr:colOff>
      <xdr:row>40</xdr:row>
      <xdr:rowOff>63500</xdr:rowOff>
    </xdr:from>
    <xdr:to>
      <xdr:col>2</xdr:col>
      <xdr:colOff>152400</xdr:colOff>
      <xdr:row>45</xdr:row>
      <xdr:rowOff>88900</xdr:rowOff>
    </xdr:to>
    <xdr:pic>
      <xdr:nvPicPr>
        <xdr:cNvPr id="55" name="Graphic 54" descr="Shopping cart">
          <a:extLst>
            <a:ext uri="{FF2B5EF4-FFF2-40B4-BE49-F238E27FC236}">
              <a16:creationId xmlns:a16="http://schemas.microsoft.com/office/drawing/2014/main" id="{00000000-0008-0000-0300-000037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57200" y="7175500"/>
          <a:ext cx="914400" cy="914400"/>
        </a:xfrm>
        <a:prstGeom prst="rect">
          <a:avLst/>
        </a:prstGeom>
      </xdr:spPr>
    </xdr:pic>
    <xdr:clientData/>
  </xdr:twoCellAnchor>
  <xdr:twoCellAnchor editAs="oneCell">
    <xdr:from>
      <xdr:col>6</xdr:col>
      <xdr:colOff>495300</xdr:colOff>
      <xdr:row>9</xdr:row>
      <xdr:rowOff>12700</xdr:rowOff>
    </xdr:from>
    <xdr:to>
      <xdr:col>8</xdr:col>
      <xdr:colOff>38100</xdr:colOff>
      <xdr:row>13</xdr:row>
      <xdr:rowOff>0</xdr:rowOff>
    </xdr:to>
    <xdr:pic>
      <xdr:nvPicPr>
        <xdr:cNvPr id="57" name="Graphic 56" descr="Money">
          <a:extLst>
            <a:ext uri="{FF2B5EF4-FFF2-40B4-BE49-F238E27FC236}">
              <a16:creationId xmlns:a16="http://schemas.microsoft.com/office/drawing/2014/main" id="{00000000-0008-0000-0300-000039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152900" y="1612900"/>
          <a:ext cx="762000" cy="698500"/>
        </a:xfrm>
        <a:prstGeom prst="rect">
          <a:avLst/>
        </a:prstGeom>
      </xdr:spPr>
    </xdr:pic>
    <xdr:clientData/>
  </xdr:twoCellAnchor>
  <xdr:twoCellAnchor editAs="oneCell">
    <xdr:from>
      <xdr:col>19</xdr:col>
      <xdr:colOff>457200</xdr:colOff>
      <xdr:row>21</xdr:row>
      <xdr:rowOff>82550</xdr:rowOff>
    </xdr:from>
    <xdr:to>
      <xdr:col>20</xdr:col>
      <xdr:colOff>444500</xdr:colOff>
      <xdr:row>23</xdr:row>
      <xdr:rowOff>149754</xdr:rowOff>
    </xdr:to>
    <xdr:pic>
      <xdr:nvPicPr>
        <xdr:cNvPr id="59" name="Graphic 58" descr="Pyramid with levels">
          <a:extLst>
            <a:ext uri="{FF2B5EF4-FFF2-40B4-BE49-F238E27FC236}">
              <a16:creationId xmlns:a16="http://schemas.microsoft.com/office/drawing/2014/main" id="{00000000-0008-0000-0300-00003B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2039600" y="3816350"/>
          <a:ext cx="596900" cy="422804"/>
        </a:xfrm>
        <a:prstGeom prst="rect">
          <a:avLst/>
        </a:prstGeom>
      </xdr:spPr>
    </xdr:pic>
    <xdr:clientData/>
  </xdr:twoCellAnchor>
  <xdr:twoCellAnchor editAs="oneCell">
    <xdr:from>
      <xdr:col>17</xdr:col>
      <xdr:colOff>25400</xdr:colOff>
      <xdr:row>8</xdr:row>
      <xdr:rowOff>152400</xdr:rowOff>
    </xdr:from>
    <xdr:to>
      <xdr:col>18</xdr:col>
      <xdr:colOff>334240</xdr:colOff>
      <xdr:row>12</xdr:row>
      <xdr:rowOff>127000</xdr:rowOff>
    </xdr:to>
    <xdr:pic>
      <xdr:nvPicPr>
        <xdr:cNvPr id="2057" name="Graphic 2056" descr="Piggy Bank">
          <a:extLst>
            <a:ext uri="{FF2B5EF4-FFF2-40B4-BE49-F238E27FC236}">
              <a16:creationId xmlns:a16="http://schemas.microsoft.com/office/drawing/2014/main" id="{00000000-0008-0000-0300-00000908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388600" y="1574800"/>
          <a:ext cx="918440" cy="685800"/>
        </a:xfrm>
        <a:prstGeom prst="rect">
          <a:avLst/>
        </a:prstGeom>
      </xdr:spPr>
    </xdr:pic>
    <xdr:clientData/>
  </xdr:twoCellAnchor>
  <xdr:twoCellAnchor editAs="oneCell">
    <xdr:from>
      <xdr:col>22</xdr:col>
      <xdr:colOff>584200</xdr:colOff>
      <xdr:row>15</xdr:row>
      <xdr:rowOff>139700</xdr:rowOff>
    </xdr:from>
    <xdr:to>
      <xdr:col>24</xdr:col>
      <xdr:colOff>228600</xdr:colOff>
      <xdr:row>18</xdr:row>
      <xdr:rowOff>88900</xdr:rowOff>
    </xdr:to>
    <xdr:pic>
      <xdr:nvPicPr>
        <xdr:cNvPr id="2058" name="Graphic 2057" descr="Ribbon">
          <a:extLst>
            <a:ext uri="{FF2B5EF4-FFF2-40B4-BE49-F238E27FC236}">
              <a16:creationId xmlns:a16="http://schemas.microsoft.com/office/drawing/2014/main" id="{00000000-0008-0000-0300-00000A08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3995400" y="2806700"/>
          <a:ext cx="863600" cy="482600"/>
        </a:xfrm>
        <a:prstGeom prst="rect">
          <a:avLst/>
        </a:prstGeom>
      </xdr:spPr>
    </xdr:pic>
    <xdr:clientData/>
  </xdr:twoCellAnchor>
  <xdr:twoCellAnchor editAs="oneCell">
    <xdr:from>
      <xdr:col>19</xdr:col>
      <xdr:colOff>511020</xdr:colOff>
      <xdr:row>16</xdr:row>
      <xdr:rowOff>0</xdr:rowOff>
    </xdr:from>
    <xdr:to>
      <xdr:col>21</xdr:col>
      <xdr:colOff>129766</xdr:colOff>
      <xdr:row>18</xdr:row>
      <xdr:rowOff>127000</xdr:rowOff>
    </xdr:to>
    <xdr:pic>
      <xdr:nvPicPr>
        <xdr:cNvPr id="2059" name="Graphic 2058" descr="Trophy">
          <a:extLst>
            <a:ext uri="{FF2B5EF4-FFF2-40B4-BE49-F238E27FC236}">
              <a16:creationId xmlns:a16="http://schemas.microsoft.com/office/drawing/2014/main" id="{00000000-0008-0000-0300-00000B08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2093420" y="2844800"/>
          <a:ext cx="837946" cy="482600"/>
        </a:xfrm>
        <a:prstGeom prst="rect">
          <a:avLst/>
        </a:prstGeom>
      </xdr:spPr>
    </xdr:pic>
    <xdr:clientData/>
  </xdr:twoCellAnchor>
  <xdr:twoCellAnchor editAs="oneCell">
    <xdr:from>
      <xdr:col>3</xdr:col>
      <xdr:colOff>596900</xdr:colOff>
      <xdr:row>31</xdr:row>
      <xdr:rowOff>2520</xdr:rowOff>
    </xdr:from>
    <xdr:to>
      <xdr:col>5</xdr:col>
      <xdr:colOff>118237</xdr:colOff>
      <xdr:row>33</xdr:row>
      <xdr:rowOff>165100</xdr:rowOff>
    </xdr:to>
    <xdr:pic>
      <xdr:nvPicPr>
        <xdr:cNvPr id="2065" name="Graphic 2064" descr="Daily calendar">
          <a:extLst>
            <a:ext uri="{FF2B5EF4-FFF2-40B4-BE49-F238E27FC236}">
              <a16:creationId xmlns:a16="http://schemas.microsoft.com/office/drawing/2014/main" id="{00000000-0008-0000-0300-00001108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425700" y="5514320"/>
          <a:ext cx="740537" cy="518180"/>
        </a:xfrm>
        <a:prstGeom prst="rect">
          <a:avLst/>
        </a:prstGeom>
      </xdr:spPr>
    </xdr:pic>
    <xdr:clientData/>
  </xdr:twoCellAnchor>
  <xdr:twoCellAnchor editAs="oneCell">
    <xdr:from>
      <xdr:col>3</xdr:col>
      <xdr:colOff>520700</xdr:colOff>
      <xdr:row>14</xdr:row>
      <xdr:rowOff>175558</xdr:rowOff>
    </xdr:from>
    <xdr:to>
      <xdr:col>5</xdr:col>
      <xdr:colOff>101600</xdr:colOff>
      <xdr:row>18</xdr:row>
      <xdr:rowOff>76199</xdr:rowOff>
    </xdr:to>
    <xdr:pic>
      <xdr:nvPicPr>
        <xdr:cNvPr id="2067" name="Graphic 2066" descr="Flip calendar">
          <a:extLst>
            <a:ext uri="{FF2B5EF4-FFF2-40B4-BE49-F238E27FC236}">
              <a16:creationId xmlns:a16="http://schemas.microsoft.com/office/drawing/2014/main" id="{00000000-0008-0000-0300-00001308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2349500" y="2664758"/>
          <a:ext cx="800100" cy="611841"/>
        </a:xfrm>
        <a:prstGeom prst="rect">
          <a:avLst/>
        </a:prstGeom>
      </xdr:spPr>
    </xdr:pic>
    <xdr:clientData/>
  </xdr:twoCellAnchor>
  <xdr:twoCellAnchor editAs="oneCell">
    <xdr:from>
      <xdr:col>15</xdr:col>
      <xdr:colOff>558800</xdr:colOff>
      <xdr:row>31</xdr:row>
      <xdr:rowOff>76200</xdr:rowOff>
    </xdr:from>
    <xdr:to>
      <xdr:col>16</xdr:col>
      <xdr:colOff>203200</xdr:colOff>
      <xdr:row>33</xdr:row>
      <xdr:rowOff>139700</xdr:rowOff>
    </xdr:to>
    <xdr:pic>
      <xdr:nvPicPr>
        <xdr:cNvPr id="2069" name="Graphic 2068" descr="Coins">
          <a:extLst>
            <a:ext uri="{FF2B5EF4-FFF2-40B4-BE49-F238E27FC236}">
              <a16:creationId xmlns:a16="http://schemas.microsoft.com/office/drawing/2014/main" id="{00000000-0008-0000-0300-00001508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9702800" y="5588000"/>
          <a:ext cx="254000" cy="419100"/>
        </a:xfrm>
        <a:prstGeom prst="rect">
          <a:avLst/>
        </a:prstGeom>
      </xdr:spPr>
    </xdr:pic>
    <xdr:clientData/>
  </xdr:twoCellAnchor>
  <xdr:twoCellAnchor editAs="oneCell">
    <xdr:from>
      <xdr:col>10</xdr:col>
      <xdr:colOff>558800</xdr:colOff>
      <xdr:row>14</xdr:row>
      <xdr:rowOff>38100</xdr:rowOff>
    </xdr:from>
    <xdr:to>
      <xdr:col>12</xdr:col>
      <xdr:colOff>114300</xdr:colOff>
      <xdr:row>18</xdr:row>
      <xdr:rowOff>101600</xdr:rowOff>
    </xdr:to>
    <xdr:pic>
      <xdr:nvPicPr>
        <xdr:cNvPr id="2071" name="Graphic 2070" descr="Circular flowchart">
          <a:extLst>
            <a:ext uri="{FF2B5EF4-FFF2-40B4-BE49-F238E27FC236}">
              <a16:creationId xmlns:a16="http://schemas.microsoft.com/office/drawing/2014/main" id="{00000000-0008-0000-0300-00001708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6654800" y="2527300"/>
          <a:ext cx="774700" cy="774700"/>
        </a:xfrm>
        <a:prstGeom prst="rect">
          <a:avLst/>
        </a:prstGeom>
      </xdr:spPr>
    </xdr:pic>
    <xdr:clientData/>
  </xdr:twoCellAnchor>
  <xdr:twoCellAnchor editAs="oneCell">
    <xdr:from>
      <xdr:col>15</xdr:col>
      <xdr:colOff>355600</xdr:colOff>
      <xdr:row>15</xdr:row>
      <xdr:rowOff>0</xdr:rowOff>
    </xdr:from>
    <xdr:to>
      <xdr:col>16</xdr:col>
      <xdr:colOff>381000</xdr:colOff>
      <xdr:row>18</xdr:row>
      <xdr:rowOff>101600</xdr:rowOff>
    </xdr:to>
    <xdr:pic>
      <xdr:nvPicPr>
        <xdr:cNvPr id="2073" name="Graphic 2072" descr="Typewriter">
          <a:extLst>
            <a:ext uri="{FF2B5EF4-FFF2-40B4-BE49-F238E27FC236}">
              <a16:creationId xmlns:a16="http://schemas.microsoft.com/office/drawing/2014/main" id="{00000000-0008-0000-0300-00001908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9499600" y="2667000"/>
          <a:ext cx="635000" cy="635000"/>
        </a:xfrm>
        <a:prstGeom prst="rect">
          <a:avLst/>
        </a:prstGeom>
      </xdr:spPr>
    </xdr:pic>
    <xdr:clientData/>
  </xdr:twoCellAnchor>
  <xdr:oneCellAnchor>
    <xdr:from>
      <xdr:col>7</xdr:col>
      <xdr:colOff>431800</xdr:colOff>
      <xdr:row>15</xdr:row>
      <xdr:rowOff>88901</xdr:rowOff>
    </xdr:from>
    <xdr:ext cx="673100" cy="280205"/>
    <xdr:sp macro="" textlink="">
      <xdr:nvSpPr>
        <xdr:cNvPr id="2075" name="TextBox 2074">
          <a:extLst>
            <a:ext uri="{FF2B5EF4-FFF2-40B4-BE49-F238E27FC236}">
              <a16:creationId xmlns:a16="http://schemas.microsoft.com/office/drawing/2014/main" id="{00000000-0008-0000-0300-00001B080000}"/>
            </a:ext>
          </a:extLst>
        </xdr:cNvPr>
        <xdr:cNvSpPr txBox="1"/>
      </xdr:nvSpPr>
      <xdr:spPr>
        <a:xfrm>
          <a:off x="4699000" y="2755901"/>
          <a:ext cx="6731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baseline="0">
              <a:solidFill>
                <a:srgbClr val="FFFF00"/>
              </a:solidFill>
            </a:rPr>
            <a:t>PROFIT</a:t>
          </a:r>
          <a:endParaRPr lang="en-IN" sz="1600" b="1">
            <a:solidFill>
              <a:srgbClr val="FFFF00"/>
            </a:solidFill>
          </a:endParaRPr>
        </a:p>
      </xdr:txBody>
    </xdr:sp>
    <xdr:clientData/>
  </xdr:oneCellAnchor>
  <xdr:oneCellAnchor>
    <xdr:from>
      <xdr:col>8</xdr:col>
      <xdr:colOff>508000</xdr:colOff>
      <xdr:row>15</xdr:row>
      <xdr:rowOff>114301</xdr:rowOff>
    </xdr:from>
    <xdr:ext cx="838200" cy="280205"/>
    <xdr:sp macro="" textlink="">
      <xdr:nvSpPr>
        <xdr:cNvPr id="2076" name="TextBox 2075">
          <a:extLst>
            <a:ext uri="{FF2B5EF4-FFF2-40B4-BE49-F238E27FC236}">
              <a16:creationId xmlns:a16="http://schemas.microsoft.com/office/drawing/2014/main" id="{00000000-0008-0000-0300-00001C080000}"/>
            </a:ext>
          </a:extLst>
        </xdr:cNvPr>
        <xdr:cNvSpPr txBox="1"/>
      </xdr:nvSpPr>
      <xdr:spPr>
        <a:xfrm>
          <a:off x="5384800" y="2781301"/>
          <a:ext cx="8382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baseline="0">
              <a:solidFill>
                <a:srgbClr val="FFFF00"/>
              </a:solidFill>
            </a:rPr>
            <a:t>PROFIT%</a:t>
          </a:r>
        </a:p>
      </xdr:txBody>
    </xdr:sp>
    <xdr:clientData/>
  </xdr:oneCellAnchor>
  <xdr:oneCellAnchor>
    <xdr:from>
      <xdr:col>6</xdr:col>
      <xdr:colOff>457200</xdr:colOff>
      <xdr:row>15</xdr:row>
      <xdr:rowOff>101600</xdr:rowOff>
    </xdr:from>
    <xdr:ext cx="596900" cy="280205"/>
    <xdr:sp macro="" textlink="">
      <xdr:nvSpPr>
        <xdr:cNvPr id="2077" name="TextBox 2076">
          <a:extLst>
            <a:ext uri="{FF2B5EF4-FFF2-40B4-BE49-F238E27FC236}">
              <a16:creationId xmlns:a16="http://schemas.microsoft.com/office/drawing/2014/main" id="{00000000-0008-0000-0300-00001D080000}"/>
            </a:ext>
          </a:extLst>
        </xdr:cNvPr>
        <xdr:cNvSpPr txBox="1"/>
      </xdr:nvSpPr>
      <xdr:spPr>
        <a:xfrm>
          <a:off x="4114800" y="2768600"/>
          <a:ext cx="5969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baseline="0">
              <a:solidFill>
                <a:srgbClr val="FFFF00"/>
              </a:solidFill>
            </a:rPr>
            <a:t>SALES</a:t>
          </a:r>
          <a:endParaRPr lang="en-IN" sz="1600" b="1">
            <a:solidFill>
              <a:srgbClr val="FFFF0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YA M" refreshedDate="45268.643333564818" createdVersion="8" refreshedVersion="8" minRefreshableVersion="3" recordCount="427" xr:uid="{67BF4DB9-51E1-427F-988F-21707B8F6E8E}">
  <cacheSource type="worksheet">
    <worksheetSource ref="A1:P428" sheet="input data"/>
  </cacheSource>
  <cacheFields count="16">
    <cacheField name="DATE" numFmtId="15">
      <sharedItems containsSemiMixedTypes="0" containsNonDate="0" containsDate="1" containsString="0" minDate="2023-01-01T00:00:00" maxDate="2024-05-04T00:00:00"/>
    </cacheField>
    <cacheField name="PRODUCT ID" numFmtId="0">
      <sharedItems count="50">
        <s v="P0024"/>
        <s v="P0041"/>
        <s v="P0023"/>
        <s v="P0050"/>
        <s v="P007"/>
        <s v="P0046"/>
        <s v="P0028"/>
        <s v="P0031"/>
        <s v="P0034"/>
        <s v="P0012"/>
        <s v="P0049"/>
        <s v="P0047"/>
        <s v="P008"/>
        <s v="P0040"/>
        <s v="P005"/>
        <s v="P0021"/>
        <s v="P0014"/>
        <s v="P003"/>
        <s v="P0018"/>
        <s v="P0035"/>
        <s v="P0016"/>
        <s v="P002"/>
        <s v="P0027"/>
        <s v="P0029"/>
        <s v="P006"/>
        <s v="P0033"/>
        <s v="P0020"/>
        <s v="P0030"/>
        <s v="P0044"/>
        <s v="P0010"/>
        <s v="P0022"/>
        <s v="P0025"/>
        <s v="P0048"/>
        <s v="P0045"/>
        <s v="P0039"/>
        <s v="P0011"/>
        <s v="P0038"/>
        <s v="P009"/>
        <s v="P001"/>
        <s v="P0017"/>
        <s v="P0026"/>
        <s v="P004"/>
        <s v="P0019"/>
        <s v="P0037"/>
        <s v="P0015"/>
        <s v="P0042"/>
        <s v="P0043"/>
        <s v="P0036"/>
        <s v="P0013"/>
        <s v="P0032"/>
      </sharedItems>
    </cacheField>
    <cacheField name="QTY" numFmtId="0">
      <sharedItems containsSemiMixedTypes="0" containsString="0" containsNumber="1" containsInteger="1" minValue="1" maxValue="20"/>
    </cacheField>
    <cacheField name="SALES TYPE" numFmtId="0">
      <sharedItems count="3">
        <s v="Wholesaler"/>
        <s v="Online"/>
        <s v="Retail Sales"/>
      </sharedItems>
    </cacheField>
    <cacheField name="PAYMENT MODE" numFmtId="0">
      <sharedItems count="2">
        <s v="Online"/>
        <s v="Cash"/>
      </sharedItems>
    </cacheField>
    <cacheField name="DISCOUNT %" numFmtId="9">
      <sharedItems containsSemiMixedTypes="0" containsString="0" containsNumber="1" containsInteger="1" minValue="0" maxValue="0"/>
    </cacheField>
    <cacheField name="PRODUCT ID2" numFmtId="0">
      <sharedItems count="50">
        <s v="Product24"/>
        <s v="Product41"/>
        <s v="Product23"/>
        <s v="Product50"/>
        <s v="Product7"/>
        <s v="Product46"/>
        <s v="Product28"/>
        <s v="Product31"/>
        <s v="Product34"/>
        <s v="Product12"/>
        <s v="Product49"/>
        <s v="Product47"/>
        <s v="Product8"/>
        <s v="Product40"/>
        <s v="Product5"/>
        <s v="Product21"/>
        <s v="Product14"/>
        <s v="Product3"/>
        <s v="Product18"/>
        <s v="Product35"/>
        <s v="Product16"/>
        <s v="Product2"/>
        <s v="Product27"/>
        <s v="Product29"/>
        <s v="Product6"/>
        <s v="Product33"/>
        <s v="Product20"/>
        <s v="Product30"/>
        <s v="Product44"/>
        <s v="Product10"/>
        <s v="Product22"/>
        <s v="Product25"/>
        <s v="Product48"/>
        <s v="Product45"/>
        <s v="Product39"/>
        <s v="Product11"/>
        <s v="Product38"/>
        <s v="Product9"/>
        <s v="Product1"/>
        <s v="Product17"/>
        <s v="Product26"/>
        <s v="Product4"/>
        <s v="Product19"/>
        <s v="Product37"/>
        <s v="Product15"/>
        <s v="Product42"/>
        <s v="Product43"/>
        <s v="Product36"/>
        <s v="Product13"/>
        <s v="Product32"/>
      </sharedItems>
    </cacheField>
    <cacheField name="CATEGORY " numFmtId="0">
      <sharedItems count="5">
        <s v="Category03"/>
        <s v="Category04"/>
        <s v="Category05"/>
        <s v="Category01"/>
        <s v="Category02"/>
      </sharedItems>
    </cacheField>
    <cacheField name="UOM" numFmtId="0">
      <sharedItems count="4">
        <s v="Lt"/>
        <s v="Kg"/>
        <s v="Ft"/>
        <s v="No."/>
      </sharedItems>
    </cacheField>
    <cacheField name="BUYING PRICE" numFmtId="164">
      <sharedItems containsSemiMixedTypes="0" containsString="0" containsNumber="1" containsInteger="1" minValue="10" maxValue="136"/>
    </cacheField>
    <cacheField name="SELLING PRICE" numFmtId="164">
      <sharedItems containsSemiMixedTypes="0" containsString="0" containsNumber="1" minValue="11.2" maxValue="224.4"/>
    </cacheField>
    <cacheField name="TOTAL BUYING VALUE" numFmtId="164">
      <sharedItems containsSemiMixedTypes="0" containsString="0" containsNumber="1" containsInteger="1" minValue="10" maxValue="2720"/>
    </cacheField>
    <cacheField name="TOTAL SELLING VALUE" numFmtId="164">
      <sharedItems containsSemiMixedTypes="0" containsString="0" containsNumber="1" minValue="11.2" maxValue="4039.2000000000003"/>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2097190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
  <r>
    <d v="2023-01-01T00:00:00"/>
    <x v="0"/>
    <n v="10"/>
    <x v="0"/>
    <x v="0"/>
    <n v="0"/>
    <x v="0"/>
    <x v="0"/>
    <x v="0"/>
    <n v="136"/>
    <n v="153.68"/>
    <n v="1360"/>
    <n v="1536.8000000000002"/>
    <x v="0"/>
    <x v="0"/>
    <x v="0"/>
  </r>
  <r>
    <d v="2023-01-02T00:00:00"/>
    <x v="1"/>
    <n v="2"/>
    <x v="1"/>
    <x v="1"/>
    <n v="0"/>
    <x v="1"/>
    <x v="1"/>
    <x v="1"/>
    <n v="44"/>
    <n v="58.08"/>
    <n v="88"/>
    <n v="116.16"/>
    <x v="1"/>
    <x v="0"/>
    <x v="0"/>
  </r>
  <r>
    <d v="2023-01-03T00:00:00"/>
    <x v="2"/>
    <n v="2"/>
    <x v="2"/>
    <x v="1"/>
    <n v="0"/>
    <x v="2"/>
    <x v="0"/>
    <x v="2"/>
    <n v="123"/>
    <n v="140.22"/>
    <n v="246"/>
    <n v="280.44"/>
    <x v="2"/>
    <x v="0"/>
    <x v="0"/>
  </r>
  <r>
    <d v="2023-01-04T00:00:00"/>
    <x v="3"/>
    <n v="11"/>
    <x v="2"/>
    <x v="0"/>
    <n v="0"/>
    <x v="3"/>
    <x v="2"/>
    <x v="1"/>
    <n v="12"/>
    <n v="17.52"/>
    <n v="132"/>
    <n v="192.72"/>
    <x v="3"/>
    <x v="0"/>
    <x v="0"/>
  </r>
  <r>
    <d v="2023-01-05T00:00:00"/>
    <x v="1"/>
    <n v="18"/>
    <x v="1"/>
    <x v="1"/>
    <n v="0"/>
    <x v="1"/>
    <x v="1"/>
    <x v="1"/>
    <n v="44"/>
    <n v="58.08"/>
    <n v="792"/>
    <n v="1045.44"/>
    <x v="4"/>
    <x v="0"/>
    <x v="0"/>
  </r>
  <r>
    <d v="2023-01-06T00:00:00"/>
    <x v="4"/>
    <n v="10"/>
    <x v="0"/>
    <x v="0"/>
    <n v="0"/>
    <x v="4"/>
    <x v="3"/>
    <x v="2"/>
    <n v="10"/>
    <n v="11.2"/>
    <n v="100"/>
    <n v="112"/>
    <x v="5"/>
    <x v="0"/>
    <x v="0"/>
  </r>
  <r>
    <d v="2023-01-07T00:00:00"/>
    <x v="5"/>
    <n v="14"/>
    <x v="0"/>
    <x v="1"/>
    <n v="0"/>
    <x v="5"/>
    <x v="2"/>
    <x v="3"/>
    <n v="16"/>
    <n v="26.4"/>
    <n v="224"/>
    <n v="369.59999999999997"/>
    <x v="6"/>
    <x v="0"/>
    <x v="0"/>
  </r>
  <r>
    <d v="2023-01-08T00:00:00"/>
    <x v="6"/>
    <n v="10"/>
    <x v="1"/>
    <x v="0"/>
    <n v="0"/>
    <x v="6"/>
    <x v="0"/>
    <x v="2"/>
    <n v="44"/>
    <n v="48.4"/>
    <n v="440"/>
    <n v="484"/>
    <x v="7"/>
    <x v="0"/>
    <x v="0"/>
  </r>
  <r>
    <d v="2023-01-09T00:00:00"/>
    <x v="7"/>
    <n v="16"/>
    <x v="0"/>
    <x v="1"/>
    <n v="0"/>
    <x v="7"/>
    <x v="0"/>
    <x v="2"/>
    <n v="124"/>
    <n v="163.68"/>
    <n v="1984"/>
    <n v="2618.88"/>
    <x v="8"/>
    <x v="0"/>
    <x v="0"/>
  </r>
  <r>
    <d v="2023-01-10T00:00:00"/>
    <x v="8"/>
    <n v="14"/>
    <x v="0"/>
    <x v="1"/>
    <n v="0"/>
    <x v="8"/>
    <x v="1"/>
    <x v="1"/>
    <n v="10"/>
    <n v="11.3"/>
    <n v="140"/>
    <n v="158.20000000000002"/>
    <x v="9"/>
    <x v="0"/>
    <x v="0"/>
  </r>
  <r>
    <d v="2023-01-11T00:00:00"/>
    <x v="2"/>
    <n v="17"/>
    <x v="1"/>
    <x v="0"/>
    <n v="0"/>
    <x v="2"/>
    <x v="0"/>
    <x v="2"/>
    <n v="123"/>
    <n v="140.22"/>
    <n v="2091"/>
    <n v="2383.7399999999998"/>
    <x v="10"/>
    <x v="0"/>
    <x v="0"/>
  </r>
  <r>
    <d v="2023-01-12T00:00:00"/>
    <x v="9"/>
    <n v="10"/>
    <x v="2"/>
    <x v="1"/>
    <n v="0"/>
    <x v="9"/>
    <x v="4"/>
    <x v="2"/>
    <n v="12"/>
    <n v="13.44"/>
    <n v="120"/>
    <n v="134.4"/>
    <x v="11"/>
    <x v="0"/>
    <x v="0"/>
  </r>
  <r>
    <d v="2023-01-13T00:00:00"/>
    <x v="10"/>
    <n v="8"/>
    <x v="2"/>
    <x v="1"/>
    <n v="0"/>
    <x v="10"/>
    <x v="2"/>
    <x v="1"/>
    <n v="136"/>
    <n v="183.6"/>
    <n v="1088"/>
    <n v="1468.8"/>
    <x v="12"/>
    <x v="0"/>
    <x v="0"/>
  </r>
  <r>
    <d v="2023-01-14T00:00:00"/>
    <x v="9"/>
    <n v="12"/>
    <x v="1"/>
    <x v="0"/>
    <n v="0"/>
    <x v="9"/>
    <x v="4"/>
    <x v="2"/>
    <n v="12"/>
    <n v="13.44"/>
    <n v="144"/>
    <n v="161.28"/>
    <x v="13"/>
    <x v="0"/>
    <x v="0"/>
  </r>
  <r>
    <d v="2023-01-15T00:00:00"/>
    <x v="11"/>
    <n v="4"/>
    <x v="0"/>
    <x v="1"/>
    <n v="0"/>
    <x v="11"/>
    <x v="2"/>
    <x v="2"/>
    <n v="10"/>
    <n v="11.2"/>
    <n v="40"/>
    <n v="44.8"/>
    <x v="14"/>
    <x v="0"/>
    <x v="0"/>
  </r>
  <r>
    <d v="2023-01-16T00:00:00"/>
    <x v="12"/>
    <n v="8"/>
    <x v="0"/>
    <x v="0"/>
    <n v="0"/>
    <x v="12"/>
    <x v="3"/>
    <x v="0"/>
    <n v="16"/>
    <n v="17.600000000000001"/>
    <n v="128"/>
    <n v="140.80000000000001"/>
    <x v="15"/>
    <x v="0"/>
    <x v="0"/>
  </r>
  <r>
    <d v="2023-01-17T00:00:00"/>
    <x v="13"/>
    <n v="4"/>
    <x v="1"/>
    <x v="1"/>
    <n v="0"/>
    <x v="13"/>
    <x v="1"/>
    <x v="0"/>
    <n v="105"/>
    <n v="153.30000000000001"/>
    <n v="420"/>
    <n v="613.20000000000005"/>
    <x v="16"/>
    <x v="0"/>
    <x v="0"/>
  </r>
  <r>
    <d v="2023-01-18T00:00:00"/>
    <x v="14"/>
    <n v="19"/>
    <x v="0"/>
    <x v="0"/>
    <n v="0"/>
    <x v="14"/>
    <x v="3"/>
    <x v="1"/>
    <n v="133"/>
    <n v="187.53"/>
    <n v="2527"/>
    <n v="3563.07"/>
    <x v="17"/>
    <x v="0"/>
    <x v="0"/>
  </r>
  <r>
    <d v="2023-01-19T00:00:00"/>
    <x v="15"/>
    <n v="3"/>
    <x v="0"/>
    <x v="1"/>
    <n v="0"/>
    <x v="15"/>
    <x v="0"/>
    <x v="1"/>
    <n v="16"/>
    <n v="21.12"/>
    <n v="48"/>
    <n v="63.36"/>
    <x v="18"/>
    <x v="0"/>
    <x v="0"/>
  </r>
  <r>
    <d v="2023-01-20T00:00:00"/>
    <x v="7"/>
    <n v="14"/>
    <x v="1"/>
    <x v="1"/>
    <n v="0"/>
    <x v="7"/>
    <x v="0"/>
    <x v="2"/>
    <n v="124"/>
    <n v="163.68"/>
    <n v="1736"/>
    <n v="2291.52"/>
    <x v="19"/>
    <x v="0"/>
    <x v="0"/>
  </r>
  <r>
    <d v="2023-01-21T00:00:00"/>
    <x v="16"/>
    <n v="2"/>
    <x v="2"/>
    <x v="0"/>
    <n v="0"/>
    <x v="16"/>
    <x v="4"/>
    <x v="3"/>
    <n v="98"/>
    <n v="110.74"/>
    <n v="196"/>
    <n v="221.48"/>
    <x v="20"/>
    <x v="0"/>
    <x v="0"/>
  </r>
  <r>
    <d v="2023-01-22T00:00:00"/>
    <x v="12"/>
    <n v="7"/>
    <x v="2"/>
    <x v="1"/>
    <n v="0"/>
    <x v="12"/>
    <x v="3"/>
    <x v="0"/>
    <n v="16"/>
    <n v="17.600000000000001"/>
    <n v="112"/>
    <n v="123.20000000000002"/>
    <x v="21"/>
    <x v="0"/>
    <x v="0"/>
  </r>
  <r>
    <d v="2023-01-23T00:00:00"/>
    <x v="17"/>
    <n v="4"/>
    <x v="1"/>
    <x v="1"/>
    <n v="0"/>
    <x v="17"/>
    <x v="3"/>
    <x v="0"/>
    <n v="44"/>
    <n v="50.16"/>
    <n v="176"/>
    <n v="200.64"/>
    <x v="22"/>
    <x v="0"/>
    <x v="0"/>
  </r>
  <r>
    <d v="2023-01-24T00:00:00"/>
    <x v="18"/>
    <n v="20"/>
    <x v="0"/>
    <x v="0"/>
    <n v="0"/>
    <x v="18"/>
    <x v="4"/>
    <x v="1"/>
    <n v="133"/>
    <n v="146.30000000000001"/>
    <n v="2660"/>
    <n v="2926"/>
    <x v="23"/>
    <x v="0"/>
    <x v="0"/>
  </r>
  <r>
    <d v="2023-01-25T00:00:00"/>
    <x v="19"/>
    <n v="15"/>
    <x v="0"/>
    <x v="1"/>
    <n v="0"/>
    <x v="19"/>
    <x v="1"/>
    <x v="0"/>
    <n v="123"/>
    <n v="173.43"/>
    <n v="1845"/>
    <n v="2601.4500000000003"/>
    <x v="24"/>
    <x v="0"/>
    <x v="0"/>
  </r>
  <r>
    <d v="2023-01-26T00:00:00"/>
    <x v="20"/>
    <n v="2"/>
    <x v="1"/>
    <x v="0"/>
    <n v="0"/>
    <x v="20"/>
    <x v="4"/>
    <x v="0"/>
    <n v="44"/>
    <n v="72.599999999999994"/>
    <n v="88"/>
    <n v="145.19999999999999"/>
    <x v="25"/>
    <x v="0"/>
    <x v="0"/>
  </r>
  <r>
    <d v="2023-01-27T00:00:00"/>
    <x v="7"/>
    <n v="9"/>
    <x v="0"/>
    <x v="1"/>
    <n v="0"/>
    <x v="7"/>
    <x v="0"/>
    <x v="2"/>
    <n v="124"/>
    <n v="163.68"/>
    <n v="1116"/>
    <n v="1473.1200000000001"/>
    <x v="26"/>
    <x v="0"/>
    <x v="0"/>
  </r>
  <r>
    <d v="2023-01-28T00:00:00"/>
    <x v="21"/>
    <n v="6"/>
    <x v="0"/>
    <x v="0"/>
    <n v="0"/>
    <x v="21"/>
    <x v="3"/>
    <x v="1"/>
    <n v="105"/>
    <n v="117.6"/>
    <n v="630"/>
    <n v="705.59999999999991"/>
    <x v="27"/>
    <x v="0"/>
    <x v="0"/>
  </r>
  <r>
    <d v="2023-01-29T00:00:00"/>
    <x v="10"/>
    <n v="8"/>
    <x v="1"/>
    <x v="1"/>
    <n v="0"/>
    <x v="10"/>
    <x v="2"/>
    <x v="1"/>
    <n v="136"/>
    <n v="183.6"/>
    <n v="1088"/>
    <n v="1468.8"/>
    <x v="28"/>
    <x v="0"/>
    <x v="0"/>
  </r>
  <r>
    <d v="2023-01-30T00:00:00"/>
    <x v="1"/>
    <n v="12"/>
    <x v="2"/>
    <x v="1"/>
    <n v="0"/>
    <x v="1"/>
    <x v="1"/>
    <x v="1"/>
    <n v="44"/>
    <n v="58.08"/>
    <n v="528"/>
    <n v="696.96"/>
    <x v="29"/>
    <x v="0"/>
    <x v="0"/>
  </r>
  <r>
    <d v="2023-01-31T00:00:00"/>
    <x v="22"/>
    <n v="13"/>
    <x v="2"/>
    <x v="0"/>
    <n v="0"/>
    <x v="22"/>
    <x v="0"/>
    <x v="0"/>
    <n v="105"/>
    <n v="117.6"/>
    <n v="1365"/>
    <n v="1528.8"/>
    <x v="30"/>
    <x v="0"/>
    <x v="0"/>
  </r>
  <r>
    <d v="2023-02-01T00:00:00"/>
    <x v="23"/>
    <n v="14"/>
    <x v="1"/>
    <x v="1"/>
    <n v="0"/>
    <x v="23"/>
    <x v="0"/>
    <x v="1"/>
    <n v="71"/>
    <n v="95.85"/>
    <n v="994"/>
    <n v="1341.8999999999999"/>
    <x v="0"/>
    <x v="1"/>
    <x v="0"/>
  </r>
  <r>
    <d v="2023-02-02T00:00:00"/>
    <x v="24"/>
    <n v="2"/>
    <x v="0"/>
    <x v="1"/>
    <n v="0"/>
    <x v="24"/>
    <x v="3"/>
    <x v="3"/>
    <n v="124"/>
    <n v="204.60000000000002"/>
    <n v="248"/>
    <n v="409.20000000000005"/>
    <x v="1"/>
    <x v="1"/>
    <x v="0"/>
  </r>
  <r>
    <d v="2023-02-03T00:00:00"/>
    <x v="25"/>
    <n v="19"/>
    <x v="0"/>
    <x v="0"/>
    <n v="0"/>
    <x v="25"/>
    <x v="1"/>
    <x v="1"/>
    <n v="16"/>
    <n v="18.240000000000002"/>
    <n v="304"/>
    <n v="346.56000000000006"/>
    <x v="2"/>
    <x v="1"/>
    <x v="0"/>
  </r>
  <r>
    <d v="2023-02-04T00:00:00"/>
    <x v="26"/>
    <n v="19"/>
    <x v="1"/>
    <x v="1"/>
    <n v="0"/>
    <x v="26"/>
    <x v="4"/>
    <x v="2"/>
    <n v="10"/>
    <n v="14.600000000000001"/>
    <n v="190"/>
    <n v="277.40000000000003"/>
    <x v="3"/>
    <x v="1"/>
    <x v="0"/>
  </r>
  <r>
    <d v="2023-02-05T00:00:00"/>
    <x v="24"/>
    <n v="7"/>
    <x v="0"/>
    <x v="0"/>
    <n v="0"/>
    <x v="24"/>
    <x v="3"/>
    <x v="3"/>
    <n v="124"/>
    <n v="204.60000000000002"/>
    <n v="868"/>
    <n v="1432.2000000000003"/>
    <x v="4"/>
    <x v="1"/>
    <x v="0"/>
  </r>
  <r>
    <d v="2023-02-06T00:00:00"/>
    <x v="5"/>
    <n v="14"/>
    <x v="0"/>
    <x v="1"/>
    <n v="0"/>
    <x v="5"/>
    <x v="2"/>
    <x v="3"/>
    <n v="16"/>
    <n v="26.4"/>
    <n v="224"/>
    <n v="369.59999999999997"/>
    <x v="5"/>
    <x v="1"/>
    <x v="0"/>
  </r>
  <r>
    <d v="2023-02-07T00:00:00"/>
    <x v="20"/>
    <n v="7"/>
    <x v="1"/>
    <x v="0"/>
    <n v="0"/>
    <x v="20"/>
    <x v="4"/>
    <x v="0"/>
    <n v="44"/>
    <n v="72.599999999999994"/>
    <n v="308"/>
    <n v="508.19999999999993"/>
    <x v="6"/>
    <x v="1"/>
    <x v="0"/>
  </r>
  <r>
    <d v="2023-02-08T00:00:00"/>
    <x v="27"/>
    <n v="10"/>
    <x v="2"/>
    <x v="1"/>
    <n v="0"/>
    <x v="27"/>
    <x v="0"/>
    <x v="3"/>
    <n v="133"/>
    <n v="194.18"/>
    <n v="1330"/>
    <n v="1941.8000000000002"/>
    <x v="7"/>
    <x v="1"/>
    <x v="0"/>
  </r>
  <r>
    <d v="2023-02-09T00:00:00"/>
    <x v="26"/>
    <n v="18"/>
    <x v="2"/>
    <x v="1"/>
    <n v="0"/>
    <x v="26"/>
    <x v="4"/>
    <x v="2"/>
    <n v="10"/>
    <n v="14.600000000000001"/>
    <n v="180"/>
    <n v="262.8"/>
    <x v="8"/>
    <x v="1"/>
    <x v="0"/>
  </r>
  <r>
    <d v="2023-02-10T00:00:00"/>
    <x v="18"/>
    <n v="13"/>
    <x v="1"/>
    <x v="0"/>
    <n v="0"/>
    <x v="18"/>
    <x v="4"/>
    <x v="1"/>
    <n v="133"/>
    <n v="146.30000000000001"/>
    <n v="1729"/>
    <n v="1901.9"/>
    <x v="9"/>
    <x v="1"/>
    <x v="0"/>
  </r>
  <r>
    <d v="2023-02-11T00:00:00"/>
    <x v="28"/>
    <n v="12"/>
    <x v="0"/>
    <x v="1"/>
    <n v="0"/>
    <x v="28"/>
    <x v="2"/>
    <x v="2"/>
    <n v="124"/>
    <n v="140.12"/>
    <n v="1488"/>
    <n v="1681.44"/>
    <x v="10"/>
    <x v="1"/>
    <x v="0"/>
  </r>
  <r>
    <d v="2023-02-12T00:00:00"/>
    <x v="29"/>
    <n v="5"/>
    <x v="0"/>
    <x v="1"/>
    <n v="0"/>
    <x v="29"/>
    <x v="4"/>
    <x v="1"/>
    <n v="123"/>
    <n v="179.58"/>
    <n v="615"/>
    <n v="897.90000000000009"/>
    <x v="11"/>
    <x v="1"/>
    <x v="0"/>
  </r>
  <r>
    <d v="2023-02-13T00:00:00"/>
    <x v="28"/>
    <n v="9"/>
    <x v="1"/>
    <x v="0"/>
    <n v="0"/>
    <x v="28"/>
    <x v="2"/>
    <x v="2"/>
    <n v="124"/>
    <n v="140.12"/>
    <n v="1116"/>
    <n v="1261.08"/>
    <x v="12"/>
    <x v="1"/>
    <x v="0"/>
  </r>
  <r>
    <d v="2023-02-14T00:00:00"/>
    <x v="22"/>
    <n v="13"/>
    <x v="0"/>
    <x v="1"/>
    <n v="0"/>
    <x v="22"/>
    <x v="0"/>
    <x v="0"/>
    <n v="105"/>
    <n v="117.6"/>
    <n v="1365"/>
    <n v="1528.8"/>
    <x v="13"/>
    <x v="1"/>
    <x v="0"/>
  </r>
  <r>
    <d v="2023-02-15T00:00:00"/>
    <x v="30"/>
    <n v="3"/>
    <x v="0"/>
    <x v="0"/>
    <n v="0"/>
    <x v="30"/>
    <x v="0"/>
    <x v="3"/>
    <n v="10"/>
    <n v="11.2"/>
    <n v="30"/>
    <n v="33.599999999999994"/>
    <x v="14"/>
    <x v="1"/>
    <x v="0"/>
  </r>
  <r>
    <d v="2023-02-16T00:00:00"/>
    <x v="8"/>
    <n v="12"/>
    <x v="1"/>
    <x v="1"/>
    <n v="0"/>
    <x v="8"/>
    <x v="1"/>
    <x v="1"/>
    <n v="10"/>
    <n v="11.3"/>
    <n v="120"/>
    <n v="135.60000000000002"/>
    <x v="15"/>
    <x v="1"/>
    <x v="0"/>
  </r>
  <r>
    <d v="2023-02-17T00:00:00"/>
    <x v="31"/>
    <n v="7"/>
    <x v="2"/>
    <x v="0"/>
    <n v="0"/>
    <x v="31"/>
    <x v="0"/>
    <x v="1"/>
    <n v="12"/>
    <n v="16.920000000000002"/>
    <n v="84"/>
    <n v="118.44000000000001"/>
    <x v="16"/>
    <x v="1"/>
    <x v="0"/>
  </r>
  <r>
    <d v="2023-02-18T00:00:00"/>
    <x v="32"/>
    <n v="15"/>
    <x v="2"/>
    <x v="1"/>
    <n v="0"/>
    <x v="32"/>
    <x v="2"/>
    <x v="0"/>
    <n v="123"/>
    <n v="135.30000000000001"/>
    <n v="1845"/>
    <n v="2029.5000000000002"/>
    <x v="17"/>
    <x v="1"/>
    <x v="0"/>
  </r>
  <r>
    <d v="2023-02-19T00:00:00"/>
    <x v="30"/>
    <n v="8"/>
    <x v="1"/>
    <x v="1"/>
    <n v="0"/>
    <x v="30"/>
    <x v="0"/>
    <x v="3"/>
    <n v="10"/>
    <n v="11.2"/>
    <n v="80"/>
    <n v="89.6"/>
    <x v="18"/>
    <x v="1"/>
    <x v="0"/>
  </r>
  <r>
    <d v="2023-02-20T00:00:00"/>
    <x v="19"/>
    <n v="5"/>
    <x v="0"/>
    <x v="0"/>
    <n v="0"/>
    <x v="19"/>
    <x v="1"/>
    <x v="0"/>
    <n v="123"/>
    <n v="173.43"/>
    <n v="615"/>
    <n v="867.15000000000009"/>
    <x v="19"/>
    <x v="1"/>
    <x v="0"/>
  </r>
  <r>
    <d v="2023-02-21T00:00:00"/>
    <x v="12"/>
    <n v="20"/>
    <x v="0"/>
    <x v="1"/>
    <n v="0"/>
    <x v="12"/>
    <x v="3"/>
    <x v="0"/>
    <n v="16"/>
    <n v="17.600000000000001"/>
    <n v="320"/>
    <n v="352"/>
    <x v="20"/>
    <x v="1"/>
    <x v="0"/>
  </r>
  <r>
    <d v="2023-02-22T00:00:00"/>
    <x v="6"/>
    <n v="10"/>
    <x v="1"/>
    <x v="1"/>
    <n v="0"/>
    <x v="6"/>
    <x v="0"/>
    <x v="2"/>
    <n v="44"/>
    <n v="48.4"/>
    <n v="440"/>
    <n v="484"/>
    <x v="21"/>
    <x v="1"/>
    <x v="0"/>
  </r>
  <r>
    <d v="2023-02-23T00:00:00"/>
    <x v="5"/>
    <n v="12"/>
    <x v="0"/>
    <x v="0"/>
    <n v="0"/>
    <x v="5"/>
    <x v="2"/>
    <x v="3"/>
    <n v="16"/>
    <n v="26.4"/>
    <n v="192"/>
    <n v="316.79999999999995"/>
    <x v="22"/>
    <x v="1"/>
    <x v="0"/>
  </r>
  <r>
    <d v="2023-02-24T00:00:00"/>
    <x v="3"/>
    <n v="5"/>
    <x v="0"/>
    <x v="1"/>
    <n v="0"/>
    <x v="3"/>
    <x v="2"/>
    <x v="1"/>
    <n v="12"/>
    <n v="17.52"/>
    <n v="60"/>
    <n v="87.6"/>
    <x v="23"/>
    <x v="1"/>
    <x v="0"/>
  </r>
  <r>
    <d v="2023-02-25T00:00:00"/>
    <x v="5"/>
    <n v="3"/>
    <x v="1"/>
    <x v="0"/>
    <n v="0"/>
    <x v="5"/>
    <x v="2"/>
    <x v="3"/>
    <n v="16"/>
    <n v="26.4"/>
    <n v="48"/>
    <n v="79.199999999999989"/>
    <x v="24"/>
    <x v="1"/>
    <x v="0"/>
  </r>
  <r>
    <d v="2023-02-26T00:00:00"/>
    <x v="33"/>
    <n v="8"/>
    <x v="2"/>
    <x v="1"/>
    <n v="0"/>
    <x v="33"/>
    <x v="2"/>
    <x v="1"/>
    <n v="10"/>
    <n v="14.100000000000001"/>
    <n v="80"/>
    <n v="112.80000000000001"/>
    <x v="25"/>
    <x v="1"/>
    <x v="0"/>
  </r>
  <r>
    <d v="2023-02-27T00:00:00"/>
    <x v="0"/>
    <n v="7"/>
    <x v="2"/>
    <x v="0"/>
    <n v="0"/>
    <x v="0"/>
    <x v="0"/>
    <x v="0"/>
    <n v="136"/>
    <n v="153.68"/>
    <n v="952"/>
    <n v="1075.76"/>
    <x v="26"/>
    <x v="1"/>
    <x v="0"/>
  </r>
  <r>
    <d v="2023-02-28T00:00:00"/>
    <x v="15"/>
    <n v="6"/>
    <x v="1"/>
    <x v="1"/>
    <n v="0"/>
    <x v="15"/>
    <x v="0"/>
    <x v="1"/>
    <n v="16"/>
    <n v="21.12"/>
    <n v="96"/>
    <n v="126.72"/>
    <x v="27"/>
    <x v="1"/>
    <x v="0"/>
  </r>
  <r>
    <d v="2023-03-01T00:00:00"/>
    <x v="32"/>
    <n v="1"/>
    <x v="0"/>
    <x v="1"/>
    <n v="0"/>
    <x v="32"/>
    <x v="2"/>
    <x v="0"/>
    <n v="123"/>
    <n v="135.30000000000001"/>
    <n v="123"/>
    <n v="135.30000000000001"/>
    <x v="0"/>
    <x v="2"/>
    <x v="0"/>
  </r>
  <r>
    <d v="2023-03-02T00:00:00"/>
    <x v="23"/>
    <n v="14"/>
    <x v="0"/>
    <x v="0"/>
    <n v="0"/>
    <x v="23"/>
    <x v="0"/>
    <x v="1"/>
    <n v="71"/>
    <n v="95.85"/>
    <n v="994"/>
    <n v="1341.8999999999999"/>
    <x v="1"/>
    <x v="2"/>
    <x v="0"/>
  </r>
  <r>
    <d v="2023-03-03T00:00:00"/>
    <x v="23"/>
    <n v="20"/>
    <x v="1"/>
    <x v="1"/>
    <n v="0"/>
    <x v="23"/>
    <x v="0"/>
    <x v="1"/>
    <n v="71"/>
    <n v="95.85"/>
    <n v="1420"/>
    <n v="1917"/>
    <x v="2"/>
    <x v="2"/>
    <x v="0"/>
  </r>
  <r>
    <d v="2023-03-04T00:00:00"/>
    <x v="22"/>
    <n v="13"/>
    <x v="0"/>
    <x v="1"/>
    <n v="0"/>
    <x v="22"/>
    <x v="0"/>
    <x v="0"/>
    <n v="105"/>
    <n v="117.6"/>
    <n v="1365"/>
    <n v="1528.8"/>
    <x v="3"/>
    <x v="2"/>
    <x v="0"/>
  </r>
  <r>
    <d v="2023-03-05T00:00:00"/>
    <x v="34"/>
    <n v="10"/>
    <x v="0"/>
    <x v="0"/>
    <n v="0"/>
    <x v="34"/>
    <x v="1"/>
    <x v="2"/>
    <n v="98"/>
    <n v="132.30000000000001"/>
    <n v="980"/>
    <n v="1323"/>
    <x v="4"/>
    <x v="2"/>
    <x v="0"/>
  </r>
  <r>
    <d v="2023-03-06T00:00:00"/>
    <x v="35"/>
    <n v="20"/>
    <x v="1"/>
    <x v="1"/>
    <n v="0"/>
    <x v="35"/>
    <x v="4"/>
    <x v="0"/>
    <n v="136"/>
    <n v="179.52"/>
    <n v="2720"/>
    <n v="3590.4"/>
    <x v="5"/>
    <x v="2"/>
    <x v="0"/>
  </r>
  <r>
    <d v="2023-03-07T00:00:00"/>
    <x v="10"/>
    <n v="18"/>
    <x v="2"/>
    <x v="0"/>
    <n v="0"/>
    <x v="10"/>
    <x v="2"/>
    <x v="1"/>
    <n v="136"/>
    <n v="183.6"/>
    <n v="2448"/>
    <n v="3304.7999999999997"/>
    <x v="6"/>
    <x v="2"/>
    <x v="0"/>
  </r>
  <r>
    <d v="2023-03-08T00:00:00"/>
    <x v="25"/>
    <n v="20"/>
    <x v="2"/>
    <x v="1"/>
    <n v="0"/>
    <x v="25"/>
    <x v="1"/>
    <x v="1"/>
    <n v="16"/>
    <n v="18.240000000000002"/>
    <n v="320"/>
    <n v="364.80000000000007"/>
    <x v="7"/>
    <x v="2"/>
    <x v="0"/>
  </r>
  <r>
    <d v="2023-03-09T00:00:00"/>
    <x v="36"/>
    <n v="3"/>
    <x v="1"/>
    <x v="0"/>
    <n v="0"/>
    <x v="36"/>
    <x v="1"/>
    <x v="3"/>
    <n v="63"/>
    <n v="69.3"/>
    <n v="189"/>
    <n v="207.89999999999998"/>
    <x v="8"/>
    <x v="2"/>
    <x v="0"/>
  </r>
  <r>
    <d v="2023-03-10T00:00:00"/>
    <x v="37"/>
    <n v="17"/>
    <x v="0"/>
    <x v="1"/>
    <n v="0"/>
    <x v="37"/>
    <x v="3"/>
    <x v="1"/>
    <n v="10"/>
    <n v="13.5"/>
    <n v="170"/>
    <n v="229.5"/>
    <x v="9"/>
    <x v="2"/>
    <x v="0"/>
  </r>
  <r>
    <d v="2023-03-11T00:00:00"/>
    <x v="38"/>
    <n v="13"/>
    <x v="0"/>
    <x v="1"/>
    <n v="0"/>
    <x v="38"/>
    <x v="3"/>
    <x v="1"/>
    <n v="98"/>
    <n v="129.36000000000001"/>
    <n v="1274"/>
    <n v="1681.6800000000003"/>
    <x v="10"/>
    <x v="2"/>
    <x v="0"/>
  </r>
  <r>
    <d v="2023-03-12T00:00:00"/>
    <x v="25"/>
    <n v="8"/>
    <x v="1"/>
    <x v="0"/>
    <n v="0"/>
    <x v="25"/>
    <x v="1"/>
    <x v="1"/>
    <n v="16"/>
    <n v="18.240000000000002"/>
    <n v="128"/>
    <n v="145.92000000000002"/>
    <x v="11"/>
    <x v="2"/>
    <x v="0"/>
  </r>
  <r>
    <d v="2023-03-13T00:00:00"/>
    <x v="39"/>
    <n v="6"/>
    <x v="0"/>
    <x v="1"/>
    <n v="0"/>
    <x v="39"/>
    <x v="4"/>
    <x v="1"/>
    <n v="71"/>
    <n v="79.52"/>
    <n v="426"/>
    <n v="477.12"/>
    <x v="12"/>
    <x v="2"/>
    <x v="0"/>
  </r>
  <r>
    <d v="2023-03-14T00:00:00"/>
    <x v="19"/>
    <n v="1"/>
    <x v="0"/>
    <x v="1"/>
    <n v="0"/>
    <x v="19"/>
    <x v="1"/>
    <x v="0"/>
    <n v="123"/>
    <n v="173.43"/>
    <n v="123"/>
    <n v="173.43"/>
    <x v="13"/>
    <x v="2"/>
    <x v="0"/>
  </r>
  <r>
    <d v="2023-03-15T00:00:00"/>
    <x v="23"/>
    <n v="13"/>
    <x v="1"/>
    <x v="0"/>
    <n v="0"/>
    <x v="23"/>
    <x v="0"/>
    <x v="1"/>
    <n v="71"/>
    <n v="95.85"/>
    <n v="923"/>
    <n v="1246.05"/>
    <x v="14"/>
    <x v="2"/>
    <x v="0"/>
  </r>
  <r>
    <d v="2023-03-16T00:00:00"/>
    <x v="31"/>
    <n v="16"/>
    <x v="2"/>
    <x v="1"/>
    <n v="0"/>
    <x v="31"/>
    <x v="0"/>
    <x v="1"/>
    <n v="12"/>
    <n v="16.920000000000002"/>
    <n v="192"/>
    <n v="270.72000000000003"/>
    <x v="15"/>
    <x v="2"/>
    <x v="0"/>
  </r>
  <r>
    <d v="2023-03-17T00:00:00"/>
    <x v="40"/>
    <n v="4"/>
    <x v="2"/>
    <x v="0"/>
    <n v="0"/>
    <x v="40"/>
    <x v="0"/>
    <x v="1"/>
    <n v="98"/>
    <n v="161.69999999999999"/>
    <n v="392"/>
    <n v="646.79999999999995"/>
    <x v="16"/>
    <x v="2"/>
    <x v="0"/>
  </r>
  <r>
    <d v="2023-03-18T00:00:00"/>
    <x v="19"/>
    <n v="19"/>
    <x v="1"/>
    <x v="1"/>
    <n v="0"/>
    <x v="19"/>
    <x v="1"/>
    <x v="0"/>
    <n v="123"/>
    <n v="173.43"/>
    <n v="2337"/>
    <n v="3295.17"/>
    <x v="17"/>
    <x v="2"/>
    <x v="0"/>
  </r>
  <r>
    <d v="2023-03-19T00:00:00"/>
    <x v="21"/>
    <n v="4"/>
    <x v="0"/>
    <x v="0"/>
    <n v="0"/>
    <x v="21"/>
    <x v="3"/>
    <x v="1"/>
    <n v="105"/>
    <n v="117.6"/>
    <n v="420"/>
    <n v="470.4"/>
    <x v="18"/>
    <x v="2"/>
    <x v="0"/>
  </r>
  <r>
    <d v="2023-03-20T00:00:00"/>
    <x v="24"/>
    <n v="8"/>
    <x v="0"/>
    <x v="1"/>
    <n v="0"/>
    <x v="24"/>
    <x v="3"/>
    <x v="3"/>
    <n v="124"/>
    <n v="204.60000000000002"/>
    <n v="992"/>
    <n v="1636.8000000000002"/>
    <x v="19"/>
    <x v="2"/>
    <x v="0"/>
  </r>
  <r>
    <d v="2023-03-21T00:00:00"/>
    <x v="41"/>
    <n v="9"/>
    <x v="1"/>
    <x v="1"/>
    <n v="0"/>
    <x v="41"/>
    <x v="3"/>
    <x v="2"/>
    <n v="71"/>
    <n v="80.23"/>
    <n v="639"/>
    <n v="722.07"/>
    <x v="20"/>
    <x v="2"/>
    <x v="0"/>
  </r>
  <r>
    <d v="2023-03-22T00:00:00"/>
    <x v="42"/>
    <n v="14"/>
    <x v="0"/>
    <x v="0"/>
    <n v="0"/>
    <x v="42"/>
    <x v="4"/>
    <x v="0"/>
    <n v="124"/>
    <n v="167.4"/>
    <n v="1736"/>
    <n v="2343.6"/>
    <x v="21"/>
    <x v="2"/>
    <x v="0"/>
  </r>
  <r>
    <d v="2023-03-23T00:00:00"/>
    <x v="31"/>
    <n v="19"/>
    <x v="0"/>
    <x v="1"/>
    <n v="0"/>
    <x v="31"/>
    <x v="0"/>
    <x v="1"/>
    <n v="12"/>
    <n v="16.920000000000002"/>
    <n v="228"/>
    <n v="321.48"/>
    <x v="22"/>
    <x v="2"/>
    <x v="0"/>
  </r>
  <r>
    <d v="2023-03-24T00:00:00"/>
    <x v="20"/>
    <n v="18"/>
    <x v="1"/>
    <x v="1"/>
    <n v="0"/>
    <x v="20"/>
    <x v="4"/>
    <x v="0"/>
    <n v="44"/>
    <n v="72.599999999999994"/>
    <n v="792"/>
    <n v="1306.8"/>
    <x v="23"/>
    <x v="2"/>
    <x v="0"/>
  </r>
  <r>
    <d v="2023-03-25T00:00:00"/>
    <x v="34"/>
    <n v="4"/>
    <x v="2"/>
    <x v="0"/>
    <n v="0"/>
    <x v="34"/>
    <x v="1"/>
    <x v="2"/>
    <n v="98"/>
    <n v="132.30000000000001"/>
    <n v="392"/>
    <n v="529.20000000000005"/>
    <x v="24"/>
    <x v="2"/>
    <x v="0"/>
  </r>
  <r>
    <d v="2023-03-26T00:00:00"/>
    <x v="26"/>
    <n v="12"/>
    <x v="2"/>
    <x v="1"/>
    <n v="0"/>
    <x v="26"/>
    <x v="4"/>
    <x v="2"/>
    <n v="10"/>
    <n v="14.600000000000001"/>
    <n v="120"/>
    <n v="175.20000000000002"/>
    <x v="25"/>
    <x v="2"/>
    <x v="0"/>
  </r>
  <r>
    <d v="2023-03-27T00:00:00"/>
    <x v="23"/>
    <n v="18"/>
    <x v="1"/>
    <x v="0"/>
    <n v="0"/>
    <x v="23"/>
    <x v="0"/>
    <x v="1"/>
    <n v="71"/>
    <n v="95.85"/>
    <n v="1278"/>
    <n v="1725.3"/>
    <x v="26"/>
    <x v="2"/>
    <x v="0"/>
  </r>
  <r>
    <d v="2023-03-28T00:00:00"/>
    <x v="15"/>
    <n v="6"/>
    <x v="0"/>
    <x v="1"/>
    <n v="0"/>
    <x v="15"/>
    <x v="0"/>
    <x v="1"/>
    <n v="16"/>
    <n v="21.12"/>
    <n v="96"/>
    <n v="126.72"/>
    <x v="27"/>
    <x v="2"/>
    <x v="0"/>
  </r>
  <r>
    <d v="2023-03-29T00:00:00"/>
    <x v="43"/>
    <n v="14"/>
    <x v="0"/>
    <x v="0"/>
    <n v="0"/>
    <x v="43"/>
    <x v="1"/>
    <x v="1"/>
    <n v="12"/>
    <n v="13.44"/>
    <n v="168"/>
    <n v="188.16"/>
    <x v="28"/>
    <x v="2"/>
    <x v="0"/>
  </r>
  <r>
    <d v="2023-03-30T00:00:00"/>
    <x v="44"/>
    <n v="13"/>
    <x v="1"/>
    <x v="1"/>
    <n v="0"/>
    <x v="44"/>
    <x v="4"/>
    <x v="2"/>
    <n v="105"/>
    <n v="148.05000000000001"/>
    <n v="1365"/>
    <n v="1924.65"/>
    <x v="29"/>
    <x v="2"/>
    <x v="0"/>
  </r>
  <r>
    <d v="2023-03-31T00:00:00"/>
    <x v="22"/>
    <n v="17"/>
    <x v="0"/>
    <x v="1"/>
    <n v="0"/>
    <x v="22"/>
    <x v="0"/>
    <x v="0"/>
    <n v="105"/>
    <n v="117.6"/>
    <n v="1785"/>
    <n v="1999.1999999999998"/>
    <x v="30"/>
    <x v="2"/>
    <x v="0"/>
  </r>
  <r>
    <d v="2023-04-01T00:00:00"/>
    <x v="30"/>
    <n v="13"/>
    <x v="0"/>
    <x v="0"/>
    <n v="0"/>
    <x v="30"/>
    <x v="0"/>
    <x v="3"/>
    <n v="10"/>
    <n v="11.2"/>
    <n v="130"/>
    <n v="145.6"/>
    <x v="0"/>
    <x v="3"/>
    <x v="0"/>
  </r>
  <r>
    <d v="2023-04-02T00:00:00"/>
    <x v="43"/>
    <n v="19"/>
    <x v="1"/>
    <x v="1"/>
    <n v="0"/>
    <x v="43"/>
    <x v="1"/>
    <x v="1"/>
    <n v="12"/>
    <n v="13.44"/>
    <n v="228"/>
    <n v="255.35999999999999"/>
    <x v="1"/>
    <x v="3"/>
    <x v="0"/>
  </r>
  <r>
    <d v="2023-04-03T00:00:00"/>
    <x v="16"/>
    <n v="11"/>
    <x v="2"/>
    <x v="1"/>
    <n v="0"/>
    <x v="16"/>
    <x v="4"/>
    <x v="3"/>
    <n v="98"/>
    <n v="110.74"/>
    <n v="1078"/>
    <n v="1218.1399999999999"/>
    <x v="2"/>
    <x v="3"/>
    <x v="0"/>
  </r>
  <r>
    <d v="2023-04-04T00:00:00"/>
    <x v="23"/>
    <n v="15"/>
    <x v="2"/>
    <x v="0"/>
    <n v="0"/>
    <x v="23"/>
    <x v="0"/>
    <x v="1"/>
    <n v="71"/>
    <n v="95.85"/>
    <n v="1065"/>
    <n v="1437.75"/>
    <x v="3"/>
    <x v="3"/>
    <x v="0"/>
  </r>
  <r>
    <d v="2023-04-05T00:00:00"/>
    <x v="42"/>
    <n v="11"/>
    <x v="1"/>
    <x v="1"/>
    <n v="0"/>
    <x v="42"/>
    <x v="4"/>
    <x v="0"/>
    <n v="124"/>
    <n v="167.4"/>
    <n v="1364"/>
    <n v="1841.4"/>
    <x v="4"/>
    <x v="3"/>
    <x v="0"/>
  </r>
  <r>
    <d v="2023-04-06T00:00:00"/>
    <x v="12"/>
    <n v="7"/>
    <x v="0"/>
    <x v="0"/>
    <n v="0"/>
    <x v="12"/>
    <x v="3"/>
    <x v="0"/>
    <n v="16"/>
    <n v="17.600000000000001"/>
    <n v="112"/>
    <n v="123.20000000000002"/>
    <x v="5"/>
    <x v="3"/>
    <x v="0"/>
  </r>
  <r>
    <d v="2023-04-07T00:00:00"/>
    <x v="34"/>
    <n v="10"/>
    <x v="0"/>
    <x v="1"/>
    <n v="0"/>
    <x v="34"/>
    <x v="1"/>
    <x v="2"/>
    <n v="98"/>
    <n v="132.30000000000001"/>
    <n v="980"/>
    <n v="1323"/>
    <x v="6"/>
    <x v="3"/>
    <x v="0"/>
  </r>
  <r>
    <d v="2023-04-08T00:00:00"/>
    <x v="25"/>
    <n v="7"/>
    <x v="1"/>
    <x v="0"/>
    <n v="0"/>
    <x v="25"/>
    <x v="1"/>
    <x v="1"/>
    <n v="16"/>
    <n v="18.240000000000002"/>
    <n v="112"/>
    <n v="127.68"/>
    <x v="7"/>
    <x v="3"/>
    <x v="0"/>
  </r>
  <r>
    <d v="2023-04-09T00:00:00"/>
    <x v="8"/>
    <n v="4"/>
    <x v="0"/>
    <x v="1"/>
    <n v="0"/>
    <x v="8"/>
    <x v="1"/>
    <x v="1"/>
    <n v="10"/>
    <n v="11.3"/>
    <n v="40"/>
    <n v="45.2"/>
    <x v="8"/>
    <x v="3"/>
    <x v="0"/>
  </r>
  <r>
    <d v="2023-04-10T00:00:00"/>
    <x v="29"/>
    <n v="6"/>
    <x v="0"/>
    <x v="1"/>
    <n v="0"/>
    <x v="29"/>
    <x v="4"/>
    <x v="1"/>
    <n v="123"/>
    <n v="179.58"/>
    <n v="738"/>
    <n v="1077.48"/>
    <x v="9"/>
    <x v="3"/>
    <x v="0"/>
  </r>
  <r>
    <d v="2023-04-11T00:00:00"/>
    <x v="38"/>
    <n v="4"/>
    <x v="1"/>
    <x v="0"/>
    <n v="0"/>
    <x v="38"/>
    <x v="3"/>
    <x v="1"/>
    <n v="98"/>
    <n v="129.36000000000001"/>
    <n v="392"/>
    <n v="517.44000000000005"/>
    <x v="10"/>
    <x v="3"/>
    <x v="0"/>
  </r>
  <r>
    <d v="2023-04-12T00:00:00"/>
    <x v="10"/>
    <n v="9"/>
    <x v="2"/>
    <x v="1"/>
    <n v="0"/>
    <x v="10"/>
    <x v="2"/>
    <x v="1"/>
    <n v="136"/>
    <n v="183.6"/>
    <n v="1224"/>
    <n v="1652.3999999999999"/>
    <x v="11"/>
    <x v="3"/>
    <x v="0"/>
  </r>
  <r>
    <d v="2023-04-13T00:00:00"/>
    <x v="12"/>
    <n v="9"/>
    <x v="2"/>
    <x v="1"/>
    <n v="0"/>
    <x v="12"/>
    <x v="3"/>
    <x v="0"/>
    <n v="16"/>
    <n v="17.600000000000001"/>
    <n v="144"/>
    <n v="158.4"/>
    <x v="12"/>
    <x v="3"/>
    <x v="0"/>
  </r>
  <r>
    <d v="2023-04-14T00:00:00"/>
    <x v="31"/>
    <n v="2"/>
    <x v="1"/>
    <x v="0"/>
    <n v="0"/>
    <x v="31"/>
    <x v="0"/>
    <x v="1"/>
    <n v="12"/>
    <n v="16.920000000000002"/>
    <n v="24"/>
    <n v="33.840000000000003"/>
    <x v="13"/>
    <x v="3"/>
    <x v="0"/>
  </r>
  <r>
    <d v="2023-04-15T00:00:00"/>
    <x v="31"/>
    <n v="15"/>
    <x v="0"/>
    <x v="1"/>
    <n v="0"/>
    <x v="31"/>
    <x v="0"/>
    <x v="1"/>
    <n v="12"/>
    <n v="16.920000000000002"/>
    <n v="180"/>
    <n v="253.8"/>
    <x v="14"/>
    <x v="3"/>
    <x v="0"/>
  </r>
  <r>
    <d v="2023-04-16T00:00:00"/>
    <x v="20"/>
    <n v="3"/>
    <x v="0"/>
    <x v="0"/>
    <n v="0"/>
    <x v="20"/>
    <x v="4"/>
    <x v="0"/>
    <n v="44"/>
    <n v="72.599999999999994"/>
    <n v="132"/>
    <n v="217.79999999999998"/>
    <x v="15"/>
    <x v="3"/>
    <x v="0"/>
  </r>
  <r>
    <d v="2023-04-17T00:00:00"/>
    <x v="20"/>
    <n v="14"/>
    <x v="1"/>
    <x v="1"/>
    <n v="0"/>
    <x v="20"/>
    <x v="4"/>
    <x v="0"/>
    <n v="44"/>
    <n v="72.599999999999994"/>
    <n v="616"/>
    <n v="1016.3999999999999"/>
    <x v="16"/>
    <x v="3"/>
    <x v="0"/>
  </r>
  <r>
    <d v="2023-04-18T00:00:00"/>
    <x v="10"/>
    <n v="3"/>
    <x v="0"/>
    <x v="0"/>
    <n v="0"/>
    <x v="10"/>
    <x v="2"/>
    <x v="1"/>
    <n v="136"/>
    <n v="183.6"/>
    <n v="408"/>
    <n v="550.79999999999995"/>
    <x v="17"/>
    <x v="3"/>
    <x v="0"/>
  </r>
  <r>
    <d v="2023-04-19T00:00:00"/>
    <x v="3"/>
    <n v="19"/>
    <x v="0"/>
    <x v="1"/>
    <n v="0"/>
    <x v="3"/>
    <x v="2"/>
    <x v="1"/>
    <n v="12"/>
    <n v="17.52"/>
    <n v="228"/>
    <n v="332.88"/>
    <x v="18"/>
    <x v="3"/>
    <x v="0"/>
  </r>
  <r>
    <d v="2023-04-20T00:00:00"/>
    <x v="14"/>
    <n v="2"/>
    <x v="1"/>
    <x v="1"/>
    <n v="0"/>
    <x v="14"/>
    <x v="3"/>
    <x v="1"/>
    <n v="133"/>
    <n v="187.53"/>
    <n v="266"/>
    <n v="375.06"/>
    <x v="19"/>
    <x v="3"/>
    <x v="0"/>
  </r>
  <r>
    <d v="2023-04-21T00:00:00"/>
    <x v="35"/>
    <n v="8"/>
    <x v="2"/>
    <x v="0"/>
    <n v="0"/>
    <x v="35"/>
    <x v="4"/>
    <x v="0"/>
    <n v="136"/>
    <n v="179.52"/>
    <n v="1088"/>
    <n v="1436.16"/>
    <x v="20"/>
    <x v="3"/>
    <x v="0"/>
  </r>
  <r>
    <d v="2023-04-22T00:00:00"/>
    <x v="32"/>
    <n v="10"/>
    <x v="2"/>
    <x v="1"/>
    <n v="0"/>
    <x v="32"/>
    <x v="2"/>
    <x v="0"/>
    <n v="123"/>
    <n v="135.30000000000001"/>
    <n v="1230"/>
    <n v="1353"/>
    <x v="21"/>
    <x v="3"/>
    <x v="0"/>
  </r>
  <r>
    <d v="2023-04-23T00:00:00"/>
    <x v="6"/>
    <n v="12"/>
    <x v="1"/>
    <x v="1"/>
    <n v="0"/>
    <x v="6"/>
    <x v="0"/>
    <x v="2"/>
    <n v="44"/>
    <n v="48.4"/>
    <n v="528"/>
    <n v="580.79999999999995"/>
    <x v="22"/>
    <x v="3"/>
    <x v="0"/>
  </r>
  <r>
    <d v="2023-04-24T00:00:00"/>
    <x v="7"/>
    <n v="13"/>
    <x v="0"/>
    <x v="0"/>
    <n v="0"/>
    <x v="7"/>
    <x v="0"/>
    <x v="2"/>
    <n v="124"/>
    <n v="163.68"/>
    <n v="1612"/>
    <n v="2127.84"/>
    <x v="23"/>
    <x v="3"/>
    <x v="0"/>
  </r>
  <r>
    <d v="2023-04-25T00:00:00"/>
    <x v="45"/>
    <n v="12"/>
    <x v="0"/>
    <x v="1"/>
    <n v="0"/>
    <x v="45"/>
    <x v="2"/>
    <x v="1"/>
    <n v="71"/>
    <n v="79.52"/>
    <n v="852"/>
    <n v="954.24"/>
    <x v="24"/>
    <x v="3"/>
    <x v="0"/>
  </r>
  <r>
    <d v="2023-04-26T00:00:00"/>
    <x v="26"/>
    <n v="18"/>
    <x v="1"/>
    <x v="0"/>
    <n v="0"/>
    <x v="26"/>
    <x v="4"/>
    <x v="2"/>
    <n v="10"/>
    <n v="14.600000000000001"/>
    <n v="180"/>
    <n v="262.8"/>
    <x v="25"/>
    <x v="3"/>
    <x v="0"/>
  </r>
  <r>
    <d v="2023-04-27T00:00:00"/>
    <x v="23"/>
    <n v="13"/>
    <x v="0"/>
    <x v="1"/>
    <n v="0"/>
    <x v="23"/>
    <x v="0"/>
    <x v="1"/>
    <n v="71"/>
    <n v="95.85"/>
    <n v="923"/>
    <n v="1246.05"/>
    <x v="26"/>
    <x v="3"/>
    <x v="0"/>
  </r>
  <r>
    <d v="2023-04-28T00:00:00"/>
    <x v="44"/>
    <n v="4"/>
    <x v="0"/>
    <x v="0"/>
    <n v="0"/>
    <x v="44"/>
    <x v="4"/>
    <x v="2"/>
    <n v="105"/>
    <n v="148.05000000000001"/>
    <n v="420"/>
    <n v="592.20000000000005"/>
    <x v="27"/>
    <x v="3"/>
    <x v="0"/>
  </r>
  <r>
    <d v="2023-04-29T00:00:00"/>
    <x v="3"/>
    <n v="9"/>
    <x v="1"/>
    <x v="1"/>
    <n v="0"/>
    <x v="3"/>
    <x v="2"/>
    <x v="1"/>
    <n v="12"/>
    <n v="17.52"/>
    <n v="108"/>
    <n v="157.68"/>
    <x v="28"/>
    <x v="3"/>
    <x v="0"/>
  </r>
  <r>
    <d v="2023-04-30T00:00:00"/>
    <x v="21"/>
    <n v="1"/>
    <x v="2"/>
    <x v="1"/>
    <n v="0"/>
    <x v="21"/>
    <x v="3"/>
    <x v="1"/>
    <n v="105"/>
    <n v="117.6"/>
    <n v="105"/>
    <n v="117.6"/>
    <x v="29"/>
    <x v="3"/>
    <x v="0"/>
  </r>
  <r>
    <d v="2023-05-01T00:00:00"/>
    <x v="27"/>
    <n v="3"/>
    <x v="2"/>
    <x v="0"/>
    <n v="0"/>
    <x v="27"/>
    <x v="0"/>
    <x v="3"/>
    <n v="133"/>
    <n v="194.18"/>
    <n v="399"/>
    <n v="582.54"/>
    <x v="0"/>
    <x v="4"/>
    <x v="0"/>
  </r>
  <r>
    <d v="2023-05-02T00:00:00"/>
    <x v="28"/>
    <n v="19"/>
    <x v="1"/>
    <x v="1"/>
    <n v="0"/>
    <x v="28"/>
    <x v="2"/>
    <x v="2"/>
    <n v="124"/>
    <n v="140.12"/>
    <n v="2356"/>
    <n v="2662.28"/>
    <x v="1"/>
    <x v="4"/>
    <x v="0"/>
  </r>
  <r>
    <d v="2023-05-03T00:00:00"/>
    <x v="0"/>
    <n v="6"/>
    <x v="0"/>
    <x v="1"/>
    <n v="0"/>
    <x v="0"/>
    <x v="0"/>
    <x v="0"/>
    <n v="136"/>
    <n v="153.68"/>
    <n v="816"/>
    <n v="922.08"/>
    <x v="2"/>
    <x v="4"/>
    <x v="0"/>
  </r>
  <r>
    <d v="2023-05-04T00:00:00"/>
    <x v="35"/>
    <n v="2"/>
    <x v="0"/>
    <x v="0"/>
    <n v="0"/>
    <x v="35"/>
    <x v="4"/>
    <x v="0"/>
    <n v="136"/>
    <n v="179.52"/>
    <n v="272"/>
    <n v="359.04"/>
    <x v="3"/>
    <x v="4"/>
    <x v="0"/>
  </r>
  <r>
    <d v="2023-05-05T00:00:00"/>
    <x v="20"/>
    <n v="14"/>
    <x v="1"/>
    <x v="1"/>
    <n v="0"/>
    <x v="20"/>
    <x v="4"/>
    <x v="0"/>
    <n v="44"/>
    <n v="72.599999999999994"/>
    <n v="616"/>
    <n v="1016.3999999999999"/>
    <x v="4"/>
    <x v="4"/>
    <x v="0"/>
  </r>
  <r>
    <d v="2023-05-06T00:00:00"/>
    <x v="36"/>
    <n v="13"/>
    <x v="0"/>
    <x v="0"/>
    <n v="0"/>
    <x v="36"/>
    <x v="1"/>
    <x v="3"/>
    <n v="63"/>
    <n v="69.3"/>
    <n v="819"/>
    <n v="900.9"/>
    <x v="5"/>
    <x v="4"/>
    <x v="0"/>
  </r>
  <r>
    <d v="2023-05-07T00:00:00"/>
    <x v="37"/>
    <n v="8"/>
    <x v="0"/>
    <x v="1"/>
    <n v="0"/>
    <x v="37"/>
    <x v="3"/>
    <x v="1"/>
    <n v="10"/>
    <n v="13.5"/>
    <n v="80"/>
    <n v="108"/>
    <x v="6"/>
    <x v="4"/>
    <x v="0"/>
  </r>
  <r>
    <d v="2023-05-08T00:00:00"/>
    <x v="6"/>
    <n v="20"/>
    <x v="1"/>
    <x v="0"/>
    <n v="0"/>
    <x v="6"/>
    <x v="0"/>
    <x v="2"/>
    <n v="44"/>
    <n v="48.4"/>
    <n v="880"/>
    <n v="968"/>
    <x v="7"/>
    <x v="4"/>
    <x v="0"/>
  </r>
  <r>
    <d v="2023-05-09T00:00:00"/>
    <x v="31"/>
    <n v="18"/>
    <x v="2"/>
    <x v="1"/>
    <n v="0"/>
    <x v="31"/>
    <x v="0"/>
    <x v="1"/>
    <n v="12"/>
    <n v="16.920000000000002"/>
    <n v="216"/>
    <n v="304.56000000000006"/>
    <x v="8"/>
    <x v="4"/>
    <x v="0"/>
  </r>
  <r>
    <d v="2023-05-10T00:00:00"/>
    <x v="38"/>
    <n v="13"/>
    <x v="2"/>
    <x v="1"/>
    <n v="0"/>
    <x v="38"/>
    <x v="3"/>
    <x v="1"/>
    <n v="98"/>
    <n v="129.36000000000001"/>
    <n v="1274"/>
    <n v="1681.6800000000003"/>
    <x v="9"/>
    <x v="4"/>
    <x v="0"/>
  </r>
  <r>
    <d v="2023-05-11T00:00:00"/>
    <x v="46"/>
    <n v="20"/>
    <x v="1"/>
    <x v="0"/>
    <n v="0"/>
    <x v="46"/>
    <x v="2"/>
    <x v="0"/>
    <n v="133"/>
    <n v="151.62"/>
    <n v="2660"/>
    <n v="3032.4"/>
    <x v="10"/>
    <x v="4"/>
    <x v="0"/>
  </r>
  <r>
    <d v="2023-05-12T00:00:00"/>
    <x v="45"/>
    <n v="8"/>
    <x v="0"/>
    <x v="1"/>
    <n v="0"/>
    <x v="45"/>
    <x v="2"/>
    <x v="1"/>
    <n v="71"/>
    <n v="79.52"/>
    <n v="568"/>
    <n v="636.16"/>
    <x v="11"/>
    <x v="4"/>
    <x v="0"/>
  </r>
  <r>
    <d v="2023-05-13T00:00:00"/>
    <x v="32"/>
    <n v="1"/>
    <x v="0"/>
    <x v="1"/>
    <n v="0"/>
    <x v="32"/>
    <x v="2"/>
    <x v="0"/>
    <n v="123"/>
    <n v="135.30000000000001"/>
    <n v="123"/>
    <n v="135.30000000000001"/>
    <x v="12"/>
    <x v="4"/>
    <x v="0"/>
  </r>
  <r>
    <d v="2023-05-14T00:00:00"/>
    <x v="31"/>
    <n v="13"/>
    <x v="1"/>
    <x v="0"/>
    <n v="0"/>
    <x v="31"/>
    <x v="0"/>
    <x v="1"/>
    <n v="12"/>
    <n v="16.920000000000002"/>
    <n v="156"/>
    <n v="219.96000000000004"/>
    <x v="13"/>
    <x v="4"/>
    <x v="0"/>
  </r>
  <r>
    <d v="2023-05-15T00:00:00"/>
    <x v="34"/>
    <n v="17"/>
    <x v="0"/>
    <x v="1"/>
    <n v="0"/>
    <x v="34"/>
    <x v="1"/>
    <x v="2"/>
    <n v="98"/>
    <n v="132.30000000000001"/>
    <n v="1666"/>
    <n v="2249.1000000000004"/>
    <x v="14"/>
    <x v="4"/>
    <x v="0"/>
  </r>
  <r>
    <d v="2023-05-16T00:00:00"/>
    <x v="18"/>
    <n v="6"/>
    <x v="0"/>
    <x v="0"/>
    <n v="0"/>
    <x v="18"/>
    <x v="4"/>
    <x v="1"/>
    <n v="133"/>
    <n v="146.30000000000001"/>
    <n v="798"/>
    <n v="877.80000000000007"/>
    <x v="15"/>
    <x v="4"/>
    <x v="0"/>
  </r>
  <r>
    <d v="2023-05-17T00:00:00"/>
    <x v="41"/>
    <n v="2"/>
    <x v="1"/>
    <x v="1"/>
    <n v="0"/>
    <x v="41"/>
    <x v="3"/>
    <x v="2"/>
    <n v="71"/>
    <n v="80.23"/>
    <n v="142"/>
    <n v="160.46"/>
    <x v="16"/>
    <x v="4"/>
    <x v="0"/>
  </r>
  <r>
    <d v="2023-05-18T00:00:00"/>
    <x v="32"/>
    <n v="9"/>
    <x v="2"/>
    <x v="0"/>
    <n v="0"/>
    <x v="32"/>
    <x v="2"/>
    <x v="0"/>
    <n v="123"/>
    <n v="135.30000000000001"/>
    <n v="1107"/>
    <n v="1217.7"/>
    <x v="17"/>
    <x v="4"/>
    <x v="0"/>
  </r>
  <r>
    <d v="2023-05-19T00:00:00"/>
    <x v="32"/>
    <n v="11"/>
    <x v="2"/>
    <x v="1"/>
    <n v="0"/>
    <x v="32"/>
    <x v="2"/>
    <x v="0"/>
    <n v="123"/>
    <n v="135.30000000000001"/>
    <n v="1353"/>
    <n v="1488.3000000000002"/>
    <x v="18"/>
    <x v="4"/>
    <x v="0"/>
  </r>
  <r>
    <d v="2023-05-20T00:00:00"/>
    <x v="9"/>
    <n v="7"/>
    <x v="1"/>
    <x v="1"/>
    <n v="0"/>
    <x v="9"/>
    <x v="4"/>
    <x v="2"/>
    <n v="12"/>
    <n v="13.44"/>
    <n v="84"/>
    <n v="94.08"/>
    <x v="19"/>
    <x v="4"/>
    <x v="0"/>
  </r>
  <r>
    <d v="2023-05-21T00:00:00"/>
    <x v="22"/>
    <n v="6"/>
    <x v="0"/>
    <x v="0"/>
    <n v="0"/>
    <x v="22"/>
    <x v="0"/>
    <x v="0"/>
    <n v="105"/>
    <n v="117.6"/>
    <n v="630"/>
    <n v="705.59999999999991"/>
    <x v="20"/>
    <x v="4"/>
    <x v="0"/>
  </r>
  <r>
    <d v="2023-05-22T00:00:00"/>
    <x v="30"/>
    <n v="20"/>
    <x v="0"/>
    <x v="1"/>
    <n v="0"/>
    <x v="30"/>
    <x v="0"/>
    <x v="3"/>
    <n v="10"/>
    <n v="11.2"/>
    <n v="200"/>
    <n v="224"/>
    <x v="21"/>
    <x v="4"/>
    <x v="0"/>
  </r>
  <r>
    <d v="2023-05-23T00:00:00"/>
    <x v="28"/>
    <n v="13"/>
    <x v="1"/>
    <x v="1"/>
    <n v="0"/>
    <x v="28"/>
    <x v="2"/>
    <x v="2"/>
    <n v="124"/>
    <n v="140.12"/>
    <n v="1612"/>
    <n v="1821.56"/>
    <x v="22"/>
    <x v="4"/>
    <x v="0"/>
  </r>
  <r>
    <d v="2023-05-24T00:00:00"/>
    <x v="11"/>
    <n v="1"/>
    <x v="0"/>
    <x v="0"/>
    <n v="0"/>
    <x v="11"/>
    <x v="2"/>
    <x v="2"/>
    <n v="10"/>
    <n v="11.2"/>
    <n v="10"/>
    <n v="11.2"/>
    <x v="23"/>
    <x v="4"/>
    <x v="0"/>
  </r>
  <r>
    <d v="2023-05-25T00:00:00"/>
    <x v="41"/>
    <n v="8"/>
    <x v="0"/>
    <x v="1"/>
    <n v="0"/>
    <x v="41"/>
    <x v="3"/>
    <x v="2"/>
    <n v="71"/>
    <n v="80.23"/>
    <n v="568"/>
    <n v="641.84"/>
    <x v="24"/>
    <x v="4"/>
    <x v="0"/>
  </r>
  <r>
    <d v="2023-05-26T00:00:00"/>
    <x v="47"/>
    <n v="7"/>
    <x v="1"/>
    <x v="0"/>
    <n v="0"/>
    <x v="47"/>
    <x v="1"/>
    <x v="2"/>
    <n v="136"/>
    <n v="224.4"/>
    <n v="952"/>
    <n v="1570.8"/>
    <x v="25"/>
    <x v="4"/>
    <x v="0"/>
  </r>
  <r>
    <d v="2023-05-27T00:00:00"/>
    <x v="1"/>
    <n v="15"/>
    <x v="2"/>
    <x v="1"/>
    <n v="0"/>
    <x v="1"/>
    <x v="1"/>
    <x v="1"/>
    <n v="44"/>
    <n v="58.08"/>
    <n v="660"/>
    <n v="871.19999999999993"/>
    <x v="26"/>
    <x v="4"/>
    <x v="0"/>
  </r>
  <r>
    <d v="2023-05-28T00:00:00"/>
    <x v="18"/>
    <n v="20"/>
    <x v="2"/>
    <x v="0"/>
    <n v="0"/>
    <x v="18"/>
    <x v="4"/>
    <x v="1"/>
    <n v="133"/>
    <n v="146.30000000000001"/>
    <n v="2660"/>
    <n v="2926"/>
    <x v="27"/>
    <x v="4"/>
    <x v="0"/>
  </r>
  <r>
    <d v="2023-05-29T00:00:00"/>
    <x v="22"/>
    <n v="6"/>
    <x v="1"/>
    <x v="1"/>
    <n v="0"/>
    <x v="22"/>
    <x v="0"/>
    <x v="0"/>
    <n v="105"/>
    <n v="117.6"/>
    <n v="630"/>
    <n v="705.59999999999991"/>
    <x v="28"/>
    <x v="4"/>
    <x v="0"/>
  </r>
  <r>
    <d v="2023-05-30T00:00:00"/>
    <x v="0"/>
    <n v="10"/>
    <x v="0"/>
    <x v="1"/>
    <n v="0"/>
    <x v="0"/>
    <x v="0"/>
    <x v="0"/>
    <n v="136"/>
    <n v="153.68"/>
    <n v="1360"/>
    <n v="1536.8000000000002"/>
    <x v="29"/>
    <x v="4"/>
    <x v="0"/>
  </r>
  <r>
    <d v="2023-05-31T00:00:00"/>
    <x v="48"/>
    <n v="19"/>
    <x v="0"/>
    <x v="0"/>
    <n v="0"/>
    <x v="48"/>
    <x v="4"/>
    <x v="1"/>
    <n v="63"/>
    <n v="71.819999999999993"/>
    <n v="1197"/>
    <n v="1364.58"/>
    <x v="30"/>
    <x v="4"/>
    <x v="0"/>
  </r>
  <r>
    <d v="2023-06-01T00:00:00"/>
    <x v="11"/>
    <n v="1"/>
    <x v="1"/>
    <x v="1"/>
    <n v="0"/>
    <x v="11"/>
    <x v="2"/>
    <x v="2"/>
    <n v="10"/>
    <n v="11.2"/>
    <n v="10"/>
    <n v="11.2"/>
    <x v="0"/>
    <x v="5"/>
    <x v="0"/>
  </r>
  <r>
    <d v="2023-06-02T00:00:00"/>
    <x v="41"/>
    <n v="4"/>
    <x v="0"/>
    <x v="1"/>
    <n v="0"/>
    <x v="41"/>
    <x v="3"/>
    <x v="2"/>
    <n v="71"/>
    <n v="80.23"/>
    <n v="284"/>
    <n v="320.92"/>
    <x v="1"/>
    <x v="5"/>
    <x v="0"/>
  </r>
  <r>
    <d v="2023-06-03T00:00:00"/>
    <x v="32"/>
    <n v="17"/>
    <x v="0"/>
    <x v="0"/>
    <n v="0"/>
    <x v="32"/>
    <x v="2"/>
    <x v="0"/>
    <n v="123"/>
    <n v="135.30000000000001"/>
    <n v="2091"/>
    <n v="2300.1000000000004"/>
    <x v="2"/>
    <x v="5"/>
    <x v="0"/>
  </r>
  <r>
    <d v="2023-06-04T00:00:00"/>
    <x v="39"/>
    <n v="7"/>
    <x v="1"/>
    <x v="1"/>
    <n v="0"/>
    <x v="39"/>
    <x v="4"/>
    <x v="1"/>
    <n v="71"/>
    <n v="79.52"/>
    <n v="497"/>
    <n v="556.64"/>
    <x v="3"/>
    <x v="5"/>
    <x v="0"/>
  </r>
  <r>
    <d v="2023-06-05T00:00:00"/>
    <x v="1"/>
    <n v="18"/>
    <x v="2"/>
    <x v="0"/>
    <n v="0"/>
    <x v="1"/>
    <x v="1"/>
    <x v="1"/>
    <n v="44"/>
    <n v="58.08"/>
    <n v="792"/>
    <n v="1045.44"/>
    <x v="4"/>
    <x v="5"/>
    <x v="0"/>
  </r>
  <r>
    <d v="2023-06-06T00:00:00"/>
    <x v="29"/>
    <n v="6"/>
    <x v="2"/>
    <x v="1"/>
    <n v="0"/>
    <x v="29"/>
    <x v="4"/>
    <x v="1"/>
    <n v="123"/>
    <n v="179.58"/>
    <n v="738"/>
    <n v="1077.48"/>
    <x v="5"/>
    <x v="5"/>
    <x v="0"/>
  </r>
  <r>
    <d v="2023-06-07T00:00:00"/>
    <x v="35"/>
    <n v="11"/>
    <x v="1"/>
    <x v="0"/>
    <n v="0"/>
    <x v="35"/>
    <x v="4"/>
    <x v="0"/>
    <n v="136"/>
    <n v="179.52"/>
    <n v="1496"/>
    <n v="1974.72"/>
    <x v="6"/>
    <x v="5"/>
    <x v="0"/>
  </r>
  <r>
    <d v="2023-06-08T00:00:00"/>
    <x v="25"/>
    <n v="9"/>
    <x v="0"/>
    <x v="1"/>
    <n v="0"/>
    <x v="25"/>
    <x v="1"/>
    <x v="1"/>
    <n v="16"/>
    <n v="18.240000000000002"/>
    <n v="144"/>
    <n v="164.16000000000003"/>
    <x v="7"/>
    <x v="5"/>
    <x v="0"/>
  </r>
  <r>
    <d v="2023-06-09T00:00:00"/>
    <x v="38"/>
    <n v="9"/>
    <x v="0"/>
    <x v="1"/>
    <n v="0"/>
    <x v="38"/>
    <x v="3"/>
    <x v="1"/>
    <n v="98"/>
    <n v="129.36000000000001"/>
    <n v="882"/>
    <n v="1164.2400000000002"/>
    <x v="8"/>
    <x v="5"/>
    <x v="0"/>
  </r>
  <r>
    <d v="2023-06-10T00:00:00"/>
    <x v="40"/>
    <n v="11"/>
    <x v="1"/>
    <x v="0"/>
    <n v="0"/>
    <x v="40"/>
    <x v="0"/>
    <x v="1"/>
    <n v="98"/>
    <n v="161.69999999999999"/>
    <n v="1078"/>
    <n v="1778.6999999999998"/>
    <x v="9"/>
    <x v="5"/>
    <x v="0"/>
  </r>
  <r>
    <d v="2023-06-11T00:00:00"/>
    <x v="41"/>
    <n v="15"/>
    <x v="0"/>
    <x v="1"/>
    <n v="0"/>
    <x v="41"/>
    <x v="3"/>
    <x v="2"/>
    <n v="71"/>
    <n v="80.23"/>
    <n v="1065"/>
    <n v="1203.45"/>
    <x v="10"/>
    <x v="5"/>
    <x v="0"/>
  </r>
  <r>
    <d v="2023-06-12T00:00:00"/>
    <x v="49"/>
    <n v="5"/>
    <x v="0"/>
    <x v="1"/>
    <n v="0"/>
    <x v="49"/>
    <x v="1"/>
    <x v="0"/>
    <n v="10"/>
    <n v="11.2"/>
    <n v="50"/>
    <n v="56"/>
    <x v="11"/>
    <x v="5"/>
    <x v="0"/>
  </r>
  <r>
    <d v="2023-06-13T00:00:00"/>
    <x v="24"/>
    <n v="14"/>
    <x v="1"/>
    <x v="0"/>
    <n v="0"/>
    <x v="24"/>
    <x v="3"/>
    <x v="3"/>
    <n v="124"/>
    <n v="204.60000000000002"/>
    <n v="1736"/>
    <n v="2864.4000000000005"/>
    <x v="12"/>
    <x v="5"/>
    <x v="0"/>
  </r>
  <r>
    <d v="2023-06-14T00:00:00"/>
    <x v="42"/>
    <n v="1"/>
    <x v="2"/>
    <x v="1"/>
    <n v="0"/>
    <x v="42"/>
    <x v="4"/>
    <x v="0"/>
    <n v="124"/>
    <n v="167.4"/>
    <n v="124"/>
    <n v="167.4"/>
    <x v="13"/>
    <x v="5"/>
    <x v="0"/>
  </r>
  <r>
    <d v="2023-06-15T00:00:00"/>
    <x v="41"/>
    <n v="6"/>
    <x v="2"/>
    <x v="0"/>
    <n v="0"/>
    <x v="41"/>
    <x v="3"/>
    <x v="2"/>
    <n v="71"/>
    <n v="80.23"/>
    <n v="426"/>
    <n v="481.38"/>
    <x v="14"/>
    <x v="5"/>
    <x v="0"/>
  </r>
  <r>
    <d v="2023-06-16T00:00:00"/>
    <x v="49"/>
    <n v="9"/>
    <x v="1"/>
    <x v="1"/>
    <n v="0"/>
    <x v="49"/>
    <x v="1"/>
    <x v="0"/>
    <n v="10"/>
    <n v="11.2"/>
    <n v="90"/>
    <n v="100.8"/>
    <x v="15"/>
    <x v="5"/>
    <x v="0"/>
  </r>
  <r>
    <d v="2023-06-17T00:00:00"/>
    <x v="29"/>
    <n v="20"/>
    <x v="0"/>
    <x v="0"/>
    <n v="0"/>
    <x v="29"/>
    <x v="4"/>
    <x v="1"/>
    <n v="123"/>
    <n v="179.58"/>
    <n v="2460"/>
    <n v="3591.6000000000004"/>
    <x v="16"/>
    <x v="5"/>
    <x v="0"/>
  </r>
  <r>
    <d v="2023-06-18T00:00:00"/>
    <x v="13"/>
    <n v="13"/>
    <x v="0"/>
    <x v="1"/>
    <n v="0"/>
    <x v="13"/>
    <x v="1"/>
    <x v="0"/>
    <n v="105"/>
    <n v="153.30000000000001"/>
    <n v="1365"/>
    <n v="1992.9"/>
    <x v="17"/>
    <x v="5"/>
    <x v="0"/>
  </r>
  <r>
    <d v="2023-06-19T00:00:00"/>
    <x v="30"/>
    <n v="7"/>
    <x v="1"/>
    <x v="1"/>
    <n v="0"/>
    <x v="30"/>
    <x v="0"/>
    <x v="3"/>
    <n v="10"/>
    <n v="11.2"/>
    <n v="70"/>
    <n v="78.399999999999991"/>
    <x v="18"/>
    <x v="5"/>
    <x v="0"/>
  </r>
  <r>
    <d v="2023-06-20T00:00:00"/>
    <x v="20"/>
    <n v="14"/>
    <x v="0"/>
    <x v="0"/>
    <n v="0"/>
    <x v="20"/>
    <x v="4"/>
    <x v="0"/>
    <n v="44"/>
    <n v="72.599999999999994"/>
    <n v="616"/>
    <n v="1016.3999999999999"/>
    <x v="19"/>
    <x v="5"/>
    <x v="0"/>
  </r>
  <r>
    <d v="2023-06-21T00:00:00"/>
    <x v="40"/>
    <n v="6"/>
    <x v="0"/>
    <x v="1"/>
    <n v="0"/>
    <x v="40"/>
    <x v="0"/>
    <x v="1"/>
    <n v="98"/>
    <n v="161.69999999999999"/>
    <n v="588"/>
    <n v="970.19999999999993"/>
    <x v="20"/>
    <x v="5"/>
    <x v="0"/>
  </r>
  <r>
    <d v="2023-06-22T00:00:00"/>
    <x v="0"/>
    <n v="6"/>
    <x v="1"/>
    <x v="1"/>
    <n v="0"/>
    <x v="0"/>
    <x v="0"/>
    <x v="0"/>
    <n v="136"/>
    <n v="153.68"/>
    <n v="816"/>
    <n v="922.08"/>
    <x v="21"/>
    <x v="5"/>
    <x v="0"/>
  </r>
  <r>
    <d v="2023-06-23T00:00:00"/>
    <x v="4"/>
    <n v="5"/>
    <x v="2"/>
    <x v="0"/>
    <n v="0"/>
    <x v="4"/>
    <x v="3"/>
    <x v="2"/>
    <n v="10"/>
    <n v="11.2"/>
    <n v="50"/>
    <n v="56"/>
    <x v="22"/>
    <x v="5"/>
    <x v="0"/>
  </r>
  <r>
    <d v="2023-06-24T00:00:00"/>
    <x v="30"/>
    <n v="18"/>
    <x v="2"/>
    <x v="1"/>
    <n v="0"/>
    <x v="30"/>
    <x v="0"/>
    <x v="3"/>
    <n v="10"/>
    <n v="11.2"/>
    <n v="180"/>
    <n v="201.6"/>
    <x v="23"/>
    <x v="5"/>
    <x v="0"/>
  </r>
  <r>
    <d v="2023-06-25T00:00:00"/>
    <x v="11"/>
    <n v="13"/>
    <x v="1"/>
    <x v="0"/>
    <n v="0"/>
    <x v="11"/>
    <x v="2"/>
    <x v="2"/>
    <n v="10"/>
    <n v="11.2"/>
    <n v="130"/>
    <n v="145.6"/>
    <x v="24"/>
    <x v="5"/>
    <x v="0"/>
  </r>
  <r>
    <d v="2023-06-26T00:00:00"/>
    <x v="16"/>
    <n v="1"/>
    <x v="0"/>
    <x v="1"/>
    <n v="0"/>
    <x v="16"/>
    <x v="4"/>
    <x v="3"/>
    <n v="98"/>
    <n v="110.74"/>
    <n v="98"/>
    <n v="110.74"/>
    <x v="25"/>
    <x v="5"/>
    <x v="0"/>
  </r>
  <r>
    <d v="2023-06-27T00:00:00"/>
    <x v="4"/>
    <n v="6"/>
    <x v="0"/>
    <x v="0"/>
    <n v="0"/>
    <x v="4"/>
    <x v="3"/>
    <x v="2"/>
    <n v="10"/>
    <n v="11.2"/>
    <n v="60"/>
    <n v="67.199999999999989"/>
    <x v="26"/>
    <x v="5"/>
    <x v="0"/>
  </r>
  <r>
    <d v="2023-06-28T00:00:00"/>
    <x v="24"/>
    <n v="9"/>
    <x v="1"/>
    <x v="1"/>
    <n v="0"/>
    <x v="24"/>
    <x v="3"/>
    <x v="3"/>
    <n v="124"/>
    <n v="204.60000000000002"/>
    <n v="1116"/>
    <n v="1841.4"/>
    <x v="27"/>
    <x v="5"/>
    <x v="0"/>
  </r>
  <r>
    <d v="2023-06-29T00:00:00"/>
    <x v="24"/>
    <n v="17"/>
    <x v="0"/>
    <x v="1"/>
    <n v="0"/>
    <x v="24"/>
    <x v="3"/>
    <x v="3"/>
    <n v="124"/>
    <n v="204.60000000000002"/>
    <n v="2108"/>
    <n v="3478.2000000000003"/>
    <x v="28"/>
    <x v="5"/>
    <x v="0"/>
  </r>
  <r>
    <d v="2023-06-30T00:00:00"/>
    <x v="42"/>
    <n v="11"/>
    <x v="0"/>
    <x v="0"/>
    <n v="0"/>
    <x v="42"/>
    <x v="4"/>
    <x v="0"/>
    <n v="124"/>
    <n v="167.4"/>
    <n v="1364"/>
    <n v="1841.4"/>
    <x v="29"/>
    <x v="5"/>
    <x v="0"/>
  </r>
  <r>
    <d v="2023-07-01T00:00:00"/>
    <x v="7"/>
    <n v="11"/>
    <x v="1"/>
    <x v="1"/>
    <n v="0"/>
    <x v="7"/>
    <x v="0"/>
    <x v="2"/>
    <n v="124"/>
    <n v="163.68"/>
    <n v="1364"/>
    <n v="1800.48"/>
    <x v="0"/>
    <x v="6"/>
    <x v="0"/>
  </r>
  <r>
    <d v="2023-07-02T00:00:00"/>
    <x v="38"/>
    <n v="14"/>
    <x v="2"/>
    <x v="1"/>
    <n v="0"/>
    <x v="38"/>
    <x v="3"/>
    <x v="1"/>
    <n v="98"/>
    <n v="129.36000000000001"/>
    <n v="1372"/>
    <n v="1811.0400000000002"/>
    <x v="1"/>
    <x v="6"/>
    <x v="0"/>
  </r>
  <r>
    <d v="2023-07-03T00:00:00"/>
    <x v="46"/>
    <n v="1"/>
    <x v="2"/>
    <x v="0"/>
    <n v="0"/>
    <x v="46"/>
    <x v="2"/>
    <x v="0"/>
    <n v="133"/>
    <n v="151.62"/>
    <n v="133"/>
    <n v="151.62"/>
    <x v="2"/>
    <x v="6"/>
    <x v="0"/>
  </r>
  <r>
    <d v="2023-07-04T00:00:00"/>
    <x v="28"/>
    <n v="17"/>
    <x v="1"/>
    <x v="1"/>
    <n v="0"/>
    <x v="28"/>
    <x v="2"/>
    <x v="2"/>
    <n v="124"/>
    <n v="140.12"/>
    <n v="2108"/>
    <n v="2382.04"/>
    <x v="3"/>
    <x v="6"/>
    <x v="0"/>
  </r>
  <r>
    <d v="2023-07-05T00:00:00"/>
    <x v="33"/>
    <n v="20"/>
    <x v="0"/>
    <x v="0"/>
    <n v="0"/>
    <x v="33"/>
    <x v="2"/>
    <x v="1"/>
    <n v="10"/>
    <n v="14.100000000000001"/>
    <n v="200"/>
    <n v="282"/>
    <x v="4"/>
    <x v="6"/>
    <x v="0"/>
  </r>
  <r>
    <d v="2023-07-06T00:00:00"/>
    <x v="9"/>
    <n v="18"/>
    <x v="0"/>
    <x v="1"/>
    <n v="0"/>
    <x v="9"/>
    <x v="4"/>
    <x v="2"/>
    <n v="12"/>
    <n v="13.44"/>
    <n v="216"/>
    <n v="241.92"/>
    <x v="5"/>
    <x v="6"/>
    <x v="0"/>
  </r>
  <r>
    <d v="2023-07-07T00:00:00"/>
    <x v="21"/>
    <n v="16"/>
    <x v="1"/>
    <x v="0"/>
    <n v="0"/>
    <x v="21"/>
    <x v="3"/>
    <x v="1"/>
    <n v="105"/>
    <n v="117.6"/>
    <n v="1680"/>
    <n v="1881.6"/>
    <x v="6"/>
    <x v="6"/>
    <x v="0"/>
  </r>
  <r>
    <d v="2023-07-08T00:00:00"/>
    <x v="24"/>
    <n v="5"/>
    <x v="0"/>
    <x v="1"/>
    <n v="0"/>
    <x v="24"/>
    <x v="3"/>
    <x v="3"/>
    <n v="124"/>
    <n v="204.60000000000002"/>
    <n v="620"/>
    <n v="1023.0000000000001"/>
    <x v="7"/>
    <x v="6"/>
    <x v="0"/>
  </r>
  <r>
    <d v="2023-07-09T00:00:00"/>
    <x v="16"/>
    <n v="19"/>
    <x v="0"/>
    <x v="1"/>
    <n v="0"/>
    <x v="16"/>
    <x v="4"/>
    <x v="3"/>
    <n v="98"/>
    <n v="110.74"/>
    <n v="1862"/>
    <n v="2104.06"/>
    <x v="8"/>
    <x v="6"/>
    <x v="0"/>
  </r>
  <r>
    <d v="2023-07-10T00:00:00"/>
    <x v="27"/>
    <n v="15"/>
    <x v="1"/>
    <x v="0"/>
    <n v="0"/>
    <x v="27"/>
    <x v="0"/>
    <x v="3"/>
    <n v="133"/>
    <n v="194.18"/>
    <n v="1995"/>
    <n v="2912.7000000000003"/>
    <x v="9"/>
    <x v="6"/>
    <x v="0"/>
  </r>
  <r>
    <d v="2023-07-11T00:00:00"/>
    <x v="23"/>
    <n v="12"/>
    <x v="2"/>
    <x v="1"/>
    <n v="0"/>
    <x v="23"/>
    <x v="0"/>
    <x v="1"/>
    <n v="71"/>
    <n v="95.85"/>
    <n v="852"/>
    <n v="1150.1999999999998"/>
    <x v="10"/>
    <x v="6"/>
    <x v="0"/>
  </r>
  <r>
    <d v="2023-07-12T00:00:00"/>
    <x v="39"/>
    <n v="17"/>
    <x v="2"/>
    <x v="1"/>
    <n v="0"/>
    <x v="39"/>
    <x v="4"/>
    <x v="1"/>
    <n v="71"/>
    <n v="79.52"/>
    <n v="1207"/>
    <n v="1351.84"/>
    <x v="11"/>
    <x v="6"/>
    <x v="0"/>
  </r>
  <r>
    <d v="2023-07-13T00:00:00"/>
    <x v="48"/>
    <n v="13"/>
    <x v="1"/>
    <x v="0"/>
    <n v="0"/>
    <x v="48"/>
    <x v="4"/>
    <x v="1"/>
    <n v="63"/>
    <n v="71.819999999999993"/>
    <n v="819"/>
    <n v="933.65999999999985"/>
    <x v="12"/>
    <x v="6"/>
    <x v="0"/>
  </r>
  <r>
    <d v="2023-07-14T00:00:00"/>
    <x v="25"/>
    <n v="13"/>
    <x v="0"/>
    <x v="1"/>
    <n v="0"/>
    <x v="25"/>
    <x v="1"/>
    <x v="1"/>
    <n v="16"/>
    <n v="18.240000000000002"/>
    <n v="208"/>
    <n v="237.12000000000003"/>
    <x v="13"/>
    <x v="6"/>
    <x v="0"/>
  </r>
  <r>
    <d v="2023-07-15T00:00:00"/>
    <x v="7"/>
    <n v="18"/>
    <x v="0"/>
    <x v="0"/>
    <n v="0"/>
    <x v="7"/>
    <x v="0"/>
    <x v="2"/>
    <n v="124"/>
    <n v="163.68"/>
    <n v="2232"/>
    <n v="2946.2400000000002"/>
    <x v="14"/>
    <x v="6"/>
    <x v="0"/>
  </r>
  <r>
    <d v="2023-07-16T00:00:00"/>
    <x v="4"/>
    <n v="5"/>
    <x v="1"/>
    <x v="1"/>
    <n v="0"/>
    <x v="4"/>
    <x v="3"/>
    <x v="2"/>
    <n v="10"/>
    <n v="11.2"/>
    <n v="50"/>
    <n v="56"/>
    <x v="15"/>
    <x v="6"/>
    <x v="0"/>
  </r>
  <r>
    <d v="2023-07-17T00:00:00"/>
    <x v="42"/>
    <n v="10"/>
    <x v="0"/>
    <x v="0"/>
    <n v="0"/>
    <x v="42"/>
    <x v="4"/>
    <x v="0"/>
    <n v="124"/>
    <n v="167.4"/>
    <n v="1240"/>
    <n v="1674"/>
    <x v="16"/>
    <x v="6"/>
    <x v="0"/>
  </r>
  <r>
    <d v="2023-07-18T00:00:00"/>
    <x v="31"/>
    <n v="17"/>
    <x v="0"/>
    <x v="1"/>
    <n v="0"/>
    <x v="31"/>
    <x v="0"/>
    <x v="1"/>
    <n v="12"/>
    <n v="16.920000000000002"/>
    <n v="204"/>
    <n v="287.64000000000004"/>
    <x v="17"/>
    <x v="6"/>
    <x v="0"/>
  </r>
  <r>
    <d v="2023-07-19T00:00:00"/>
    <x v="20"/>
    <n v="5"/>
    <x v="1"/>
    <x v="1"/>
    <n v="0"/>
    <x v="20"/>
    <x v="4"/>
    <x v="0"/>
    <n v="44"/>
    <n v="72.599999999999994"/>
    <n v="220"/>
    <n v="363"/>
    <x v="18"/>
    <x v="6"/>
    <x v="0"/>
  </r>
  <r>
    <d v="2023-07-20T00:00:00"/>
    <x v="3"/>
    <n v="13"/>
    <x v="2"/>
    <x v="0"/>
    <n v="0"/>
    <x v="3"/>
    <x v="2"/>
    <x v="1"/>
    <n v="12"/>
    <n v="17.52"/>
    <n v="156"/>
    <n v="227.76"/>
    <x v="19"/>
    <x v="6"/>
    <x v="0"/>
  </r>
  <r>
    <d v="2023-07-21T00:00:00"/>
    <x v="21"/>
    <n v="17"/>
    <x v="2"/>
    <x v="1"/>
    <n v="0"/>
    <x v="21"/>
    <x v="3"/>
    <x v="1"/>
    <n v="105"/>
    <n v="117.6"/>
    <n v="1785"/>
    <n v="1999.1999999999998"/>
    <x v="20"/>
    <x v="6"/>
    <x v="0"/>
  </r>
  <r>
    <d v="2023-07-22T00:00:00"/>
    <x v="20"/>
    <n v="20"/>
    <x v="1"/>
    <x v="1"/>
    <n v="0"/>
    <x v="20"/>
    <x v="4"/>
    <x v="0"/>
    <n v="44"/>
    <n v="72.599999999999994"/>
    <n v="880"/>
    <n v="1452"/>
    <x v="21"/>
    <x v="6"/>
    <x v="0"/>
  </r>
  <r>
    <d v="2023-07-23T00:00:00"/>
    <x v="30"/>
    <n v="12"/>
    <x v="0"/>
    <x v="0"/>
    <n v="0"/>
    <x v="30"/>
    <x v="0"/>
    <x v="3"/>
    <n v="10"/>
    <n v="11.2"/>
    <n v="120"/>
    <n v="134.39999999999998"/>
    <x v="22"/>
    <x v="6"/>
    <x v="0"/>
  </r>
  <r>
    <d v="2023-07-24T00:00:00"/>
    <x v="42"/>
    <n v="12"/>
    <x v="0"/>
    <x v="1"/>
    <n v="0"/>
    <x v="42"/>
    <x v="4"/>
    <x v="0"/>
    <n v="124"/>
    <n v="167.4"/>
    <n v="1488"/>
    <n v="2008.8000000000002"/>
    <x v="23"/>
    <x v="6"/>
    <x v="0"/>
  </r>
  <r>
    <d v="2023-07-25T00:00:00"/>
    <x v="20"/>
    <n v="12"/>
    <x v="1"/>
    <x v="0"/>
    <n v="0"/>
    <x v="20"/>
    <x v="4"/>
    <x v="0"/>
    <n v="44"/>
    <n v="72.599999999999994"/>
    <n v="528"/>
    <n v="871.19999999999993"/>
    <x v="24"/>
    <x v="6"/>
    <x v="0"/>
  </r>
  <r>
    <d v="2023-07-26T00:00:00"/>
    <x v="40"/>
    <n v="14"/>
    <x v="0"/>
    <x v="1"/>
    <n v="0"/>
    <x v="40"/>
    <x v="0"/>
    <x v="1"/>
    <n v="98"/>
    <n v="161.69999999999999"/>
    <n v="1372"/>
    <n v="2263.7999999999997"/>
    <x v="25"/>
    <x v="6"/>
    <x v="0"/>
  </r>
  <r>
    <d v="2023-07-27T00:00:00"/>
    <x v="12"/>
    <n v="10"/>
    <x v="0"/>
    <x v="0"/>
    <n v="0"/>
    <x v="12"/>
    <x v="3"/>
    <x v="0"/>
    <n v="16"/>
    <n v="17.600000000000001"/>
    <n v="160"/>
    <n v="176"/>
    <x v="26"/>
    <x v="6"/>
    <x v="0"/>
  </r>
  <r>
    <d v="2023-07-28T00:00:00"/>
    <x v="33"/>
    <n v="9"/>
    <x v="1"/>
    <x v="1"/>
    <n v="0"/>
    <x v="33"/>
    <x v="2"/>
    <x v="1"/>
    <n v="10"/>
    <n v="14.100000000000001"/>
    <n v="90"/>
    <n v="126.9"/>
    <x v="27"/>
    <x v="6"/>
    <x v="0"/>
  </r>
  <r>
    <d v="2023-07-29T00:00:00"/>
    <x v="9"/>
    <n v="9"/>
    <x v="2"/>
    <x v="1"/>
    <n v="0"/>
    <x v="9"/>
    <x v="4"/>
    <x v="2"/>
    <n v="12"/>
    <n v="13.44"/>
    <n v="108"/>
    <n v="120.96"/>
    <x v="28"/>
    <x v="6"/>
    <x v="0"/>
  </r>
  <r>
    <d v="2023-07-30T00:00:00"/>
    <x v="32"/>
    <n v="1"/>
    <x v="2"/>
    <x v="0"/>
    <n v="0"/>
    <x v="32"/>
    <x v="2"/>
    <x v="0"/>
    <n v="123"/>
    <n v="135.30000000000001"/>
    <n v="123"/>
    <n v="135.30000000000001"/>
    <x v="29"/>
    <x v="6"/>
    <x v="0"/>
  </r>
  <r>
    <d v="2023-07-31T00:00:00"/>
    <x v="27"/>
    <n v="4"/>
    <x v="1"/>
    <x v="1"/>
    <n v="0"/>
    <x v="27"/>
    <x v="0"/>
    <x v="3"/>
    <n v="133"/>
    <n v="194.18"/>
    <n v="532"/>
    <n v="776.72"/>
    <x v="30"/>
    <x v="6"/>
    <x v="0"/>
  </r>
  <r>
    <d v="2023-08-01T00:00:00"/>
    <x v="17"/>
    <n v="13"/>
    <x v="0"/>
    <x v="1"/>
    <n v="0"/>
    <x v="17"/>
    <x v="3"/>
    <x v="0"/>
    <n v="44"/>
    <n v="50.16"/>
    <n v="572"/>
    <n v="652.07999999999993"/>
    <x v="0"/>
    <x v="7"/>
    <x v="0"/>
  </r>
  <r>
    <d v="2023-08-02T00:00:00"/>
    <x v="45"/>
    <n v="7"/>
    <x v="0"/>
    <x v="0"/>
    <n v="0"/>
    <x v="45"/>
    <x v="2"/>
    <x v="1"/>
    <n v="71"/>
    <n v="79.52"/>
    <n v="497"/>
    <n v="556.64"/>
    <x v="1"/>
    <x v="7"/>
    <x v="0"/>
  </r>
  <r>
    <d v="2023-08-03T00:00:00"/>
    <x v="0"/>
    <n v="6"/>
    <x v="1"/>
    <x v="1"/>
    <n v="0"/>
    <x v="0"/>
    <x v="0"/>
    <x v="0"/>
    <n v="136"/>
    <n v="153.68"/>
    <n v="816"/>
    <n v="922.08"/>
    <x v="2"/>
    <x v="7"/>
    <x v="0"/>
  </r>
  <r>
    <d v="2023-08-04T00:00:00"/>
    <x v="13"/>
    <n v="14"/>
    <x v="0"/>
    <x v="0"/>
    <n v="0"/>
    <x v="13"/>
    <x v="1"/>
    <x v="0"/>
    <n v="105"/>
    <n v="153.30000000000001"/>
    <n v="1470"/>
    <n v="2146.2000000000003"/>
    <x v="3"/>
    <x v="7"/>
    <x v="0"/>
  </r>
  <r>
    <d v="2023-08-05T00:00:00"/>
    <x v="9"/>
    <n v="9"/>
    <x v="0"/>
    <x v="1"/>
    <n v="0"/>
    <x v="9"/>
    <x v="4"/>
    <x v="2"/>
    <n v="12"/>
    <n v="13.44"/>
    <n v="108"/>
    <n v="120.96"/>
    <x v="4"/>
    <x v="7"/>
    <x v="0"/>
  </r>
  <r>
    <d v="2023-08-06T00:00:00"/>
    <x v="4"/>
    <n v="10"/>
    <x v="1"/>
    <x v="0"/>
    <n v="0"/>
    <x v="4"/>
    <x v="3"/>
    <x v="2"/>
    <n v="10"/>
    <n v="11.2"/>
    <n v="100"/>
    <n v="112"/>
    <x v="5"/>
    <x v="7"/>
    <x v="0"/>
  </r>
  <r>
    <d v="2023-08-07T00:00:00"/>
    <x v="35"/>
    <n v="8"/>
    <x v="2"/>
    <x v="1"/>
    <n v="0"/>
    <x v="35"/>
    <x v="4"/>
    <x v="0"/>
    <n v="136"/>
    <n v="179.52"/>
    <n v="1088"/>
    <n v="1436.16"/>
    <x v="6"/>
    <x v="7"/>
    <x v="0"/>
  </r>
  <r>
    <d v="2023-08-08T00:00:00"/>
    <x v="30"/>
    <n v="20"/>
    <x v="2"/>
    <x v="1"/>
    <n v="0"/>
    <x v="30"/>
    <x v="0"/>
    <x v="3"/>
    <n v="10"/>
    <n v="11.2"/>
    <n v="200"/>
    <n v="224"/>
    <x v="7"/>
    <x v="7"/>
    <x v="0"/>
  </r>
  <r>
    <d v="2023-08-09T00:00:00"/>
    <x v="20"/>
    <n v="6"/>
    <x v="1"/>
    <x v="0"/>
    <n v="0"/>
    <x v="20"/>
    <x v="4"/>
    <x v="0"/>
    <n v="44"/>
    <n v="72.599999999999994"/>
    <n v="264"/>
    <n v="435.59999999999997"/>
    <x v="8"/>
    <x v="7"/>
    <x v="0"/>
  </r>
  <r>
    <d v="2023-08-10T00:00:00"/>
    <x v="4"/>
    <n v="16"/>
    <x v="0"/>
    <x v="1"/>
    <n v="0"/>
    <x v="4"/>
    <x v="3"/>
    <x v="2"/>
    <n v="10"/>
    <n v="11.2"/>
    <n v="160"/>
    <n v="179.2"/>
    <x v="9"/>
    <x v="7"/>
    <x v="0"/>
  </r>
  <r>
    <d v="2023-08-11T00:00:00"/>
    <x v="12"/>
    <n v="2"/>
    <x v="0"/>
    <x v="1"/>
    <n v="0"/>
    <x v="12"/>
    <x v="3"/>
    <x v="0"/>
    <n v="16"/>
    <n v="17.600000000000001"/>
    <n v="32"/>
    <n v="35.200000000000003"/>
    <x v="10"/>
    <x v="7"/>
    <x v="0"/>
  </r>
  <r>
    <d v="2023-08-12T00:00:00"/>
    <x v="16"/>
    <n v="20"/>
    <x v="1"/>
    <x v="0"/>
    <n v="0"/>
    <x v="16"/>
    <x v="4"/>
    <x v="3"/>
    <n v="98"/>
    <n v="110.74"/>
    <n v="1960"/>
    <n v="2214.7999999999997"/>
    <x v="11"/>
    <x v="7"/>
    <x v="0"/>
  </r>
  <r>
    <d v="2023-08-13T00:00:00"/>
    <x v="2"/>
    <n v="14"/>
    <x v="0"/>
    <x v="1"/>
    <n v="0"/>
    <x v="2"/>
    <x v="0"/>
    <x v="2"/>
    <n v="123"/>
    <n v="140.22"/>
    <n v="1722"/>
    <n v="1963.08"/>
    <x v="12"/>
    <x v="7"/>
    <x v="0"/>
  </r>
  <r>
    <d v="2023-08-14T00:00:00"/>
    <x v="3"/>
    <n v="4"/>
    <x v="0"/>
    <x v="0"/>
    <n v="0"/>
    <x v="3"/>
    <x v="2"/>
    <x v="1"/>
    <n v="12"/>
    <n v="17.52"/>
    <n v="48"/>
    <n v="70.08"/>
    <x v="13"/>
    <x v="7"/>
    <x v="0"/>
  </r>
  <r>
    <d v="2023-08-15T00:00:00"/>
    <x v="35"/>
    <n v="4"/>
    <x v="1"/>
    <x v="1"/>
    <n v="0"/>
    <x v="35"/>
    <x v="4"/>
    <x v="0"/>
    <n v="136"/>
    <n v="179.52"/>
    <n v="544"/>
    <n v="718.08"/>
    <x v="14"/>
    <x v="7"/>
    <x v="0"/>
  </r>
  <r>
    <d v="2023-08-16T00:00:00"/>
    <x v="11"/>
    <n v="17"/>
    <x v="2"/>
    <x v="0"/>
    <n v="0"/>
    <x v="11"/>
    <x v="2"/>
    <x v="2"/>
    <n v="10"/>
    <n v="11.2"/>
    <n v="170"/>
    <n v="190.39999999999998"/>
    <x v="15"/>
    <x v="7"/>
    <x v="0"/>
  </r>
  <r>
    <d v="2023-08-17T00:00:00"/>
    <x v="35"/>
    <n v="18"/>
    <x v="2"/>
    <x v="1"/>
    <n v="0"/>
    <x v="35"/>
    <x v="4"/>
    <x v="0"/>
    <n v="136"/>
    <n v="179.52"/>
    <n v="2448"/>
    <n v="3231.36"/>
    <x v="16"/>
    <x v="7"/>
    <x v="0"/>
  </r>
  <r>
    <d v="2023-08-18T00:00:00"/>
    <x v="47"/>
    <n v="11"/>
    <x v="1"/>
    <x v="1"/>
    <n v="0"/>
    <x v="47"/>
    <x v="1"/>
    <x v="2"/>
    <n v="136"/>
    <n v="224.4"/>
    <n v="1496"/>
    <n v="2468.4"/>
    <x v="17"/>
    <x v="7"/>
    <x v="0"/>
  </r>
  <r>
    <d v="2023-08-19T00:00:00"/>
    <x v="39"/>
    <n v="6"/>
    <x v="0"/>
    <x v="0"/>
    <n v="0"/>
    <x v="39"/>
    <x v="4"/>
    <x v="1"/>
    <n v="71"/>
    <n v="79.52"/>
    <n v="426"/>
    <n v="477.12"/>
    <x v="18"/>
    <x v="7"/>
    <x v="0"/>
  </r>
  <r>
    <d v="2023-08-20T00:00:00"/>
    <x v="22"/>
    <n v="19"/>
    <x v="0"/>
    <x v="1"/>
    <n v="0"/>
    <x v="22"/>
    <x v="0"/>
    <x v="0"/>
    <n v="105"/>
    <n v="117.6"/>
    <n v="1995"/>
    <n v="2234.4"/>
    <x v="19"/>
    <x v="7"/>
    <x v="0"/>
  </r>
  <r>
    <d v="2023-08-21T00:00:00"/>
    <x v="46"/>
    <n v="16"/>
    <x v="1"/>
    <x v="1"/>
    <n v="0"/>
    <x v="46"/>
    <x v="2"/>
    <x v="0"/>
    <n v="133"/>
    <n v="151.62"/>
    <n v="2128"/>
    <n v="2425.92"/>
    <x v="20"/>
    <x v="7"/>
    <x v="0"/>
  </r>
  <r>
    <d v="2023-08-22T00:00:00"/>
    <x v="27"/>
    <n v="2"/>
    <x v="0"/>
    <x v="0"/>
    <n v="0"/>
    <x v="27"/>
    <x v="0"/>
    <x v="3"/>
    <n v="133"/>
    <n v="194.18"/>
    <n v="266"/>
    <n v="388.36"/>
    <x v="21"/>
    <x v="7"/>
    <x v="0"/>
  </r>
  <r>
    <d v="2023-08-23T00:00:00"/>
    <x v="21"/>
    <n v="18"/>
    <x v="0"/>
    <x v="1"/>
    <n v="0"/>
    <x v="21"/>
    <x v="3"/>
    <x v="1"/>
    <n v="105"/>
    <n v="117.6"/>
    <n v="1890"/>
    <n v="2116.7999999999997"/>
    <x v="22"/>
    <x v="7"/>
    <x v="0"/>
  </r>
  <r>
    <d v="2023-08-24T00:00:00"/>
    <x v="5"/>
    <n v="10"/>
    <x v="1"/>
    <x v="0"/>
    <n v="0"/>
    <x v="5"/>
    <x v="2"/>
    <x v="3"/>
    <n v="16"/>
    <n v="26.4"/>
    <n v="160"/>
    <n v="264"/>
    <x v="23"/>
    <x v="7"/>
    <x v="0"/>
  </r>
  <r>
    <d v="2023-08-25T00:00:00"/>
    <x v="3"/>
    <n v="16"/>
    <x v="2"/>
    <x v="1"/>
    <n v="0"/>
    <x v="3"/>
    <x v="2"/>
    <x v="1"/>
    <n v="12"/>
    <n v="17.52"/>
    <n v="192"/>
    <n v="280.32"/>
    <x v="24"/>
    <x v="7"/>
    <x v="0"/>
  </r>
  <r>
    <d v="2023-08-26T00:00:00"/>
    <x v="41"/>
    <n v="17"/>
    <x v="2"/>
    <x v="0"/>
    <n v="0"/>
    <x v="41"/>
    <x v="3"/>
    <x v="2"/>
    <n v="71"/>
    <n v="80.23"/>
    <n v="1207"/>
    <n v="1363.91"/>
    <x v="25"/>
    <x v="7"/>
    <x v="0"/>
  </r>
  <r>
    <d v="2023-08-27T00:00:00"/>
    <x v="46"/>
    <n v="8"/>
    <x v="1"/>
    <x v="1"/>
    <n v="0"/>
    <x v="46"/>
    <x v="2"/>
    <x v="0"/>
    <n v="133"/>
    <n v="151.62"/>
    <n v="1064"/>
    <n v="1212.96"/>
    <x v="26"/>
    <x v="7"/>
    <x v="0"/>
  </r>
  <r>
    <d v="2023-08-28T00:00:00"/>
    <x v="28"/>
    <n v="11"/>
    <x v="0"/>
    <x v="1"/>
    <n v="0"/>
    <x v="28"/>
    <x v="2"/>
    <x v="2"/>
    <n v="124"/>
    <n v="140.12"/>
    <n v="1364"/>
    <n v="1541.3200000000002"/>
    <x v="27"/>
    <x v="7"/>
    <x v="0"/>
  </r>
  <r>
    <d v="2023-08-29T00:00:00"/>
    <x v="37"/>
    <n v="14"/>
    <x v="0"/>
    <x v="0"/>
    <n v="0"/>
    <x v="37"/>
    <x v="3"/>
    <x v="1"/>
    <n v="10"/>
    <n v="13.5"/>
    <n v="140"/>
    <n v="189"/>
    <x v="28"/>
    <x v="7"/>
    <x v="0"/>
  </r>
  <r>
    <d v="2023-08-30T00:00:00"/>
    <x v="12"/>
    <n v="16"/>
    <x v="1"/>
    <x v="1"/>
    <n v="0"/>
    <x v="12"/>
    <x v="3"/>
    <x v="0"/>
    <n v="16"/>
    <n v="17.600000000000001"/>
    <n v="256"/>
    <n v="281.60000000000002"/>
    <x v="29"/>
    <x v="7"/>
    <x v="0"/>
  </r>
  <r>
    <d v="2023-08-31T00:00:00"/>
    <x v="24"/>
    <n v="19"/>
    <x v="0"/>
    <x v="1"/>
    <n v="0"/>
    <x v="24"/>
    <x v="3"/>
    <x v="3"/>
    <n v="124"/>
    <n v="204.60000000000002"/>
    <n v="2356"/>
    <n v="3887.4000000000005"/>
    <x v="30"/>
    <x v="7"/>
    <x v="0"/>
  </r>
  <r>
    <d v="2023-09-01T00:00:00"/>
    <x v="8"/>
    <n v="2"/>
    <x v="0"/>
    <x v="0"/>
    <n v="0"/>
    <x v="8"/>
    <x v="1"/>
    <x v="1"/>
    <n v="10"/>
    <n v="11.3"/>
    <n v="20"/>
    <n v="22.6"/>
    <x v="0"/>
    <x v="8"/>
    <x v="0"/>
  </r>
  <r>
    <d v="2023-09-02T00:00:00"/>
    <x v="25"/>
    <n v="3"/>
    <x v="1"/>
    <x v="1"/>
    <n v="0"/>
    <x v="25"/>
    <x v="1"/>
    <x v="1"/>
    <n v="16"/>
    <n v="18.240000000000002"/>
    <n v="48"/>
    <n v="54.720000000000006"/>
    <x v="1"/>
    <x v="8"/>
    <x v="0"/>
  </r>
  <r>
    <d v="2023-09-03T00:00:00"/>
    <x v="13"/>
    <n v="13"/>
    <x v="2"/>
    <x v="0"/>
    <n v="0"/>
    <x v="13"/>
    <x v="1"/>
    <x v="0"/>
    <n v="105"/>
    <n v="153.30000000000001"/>
    <n v="1365"/>
    <n v="1992.9"/>
    <x v="2"/>
    <x v="8"/>
    <x v="0"/>
  </r>
  <r>
    <d v="2023-09-04T00:00:00"/>
    <x v="31"/>
    <n v="9"/>
    <x v="2"/>
    <x v="1"/>
    <n v="0"/>
    <x v="31"/>
    <x v="0"/>
    <x v="1"/>
    <n v="12"/>
    <n v="16.920000000000002"/>
    <n v="108"/>
    <n v="152.28000000000003"/>
    <x v="3"/>
    <x v="8"/>
    <x v="0"/>
  </r>
  <r>
    <d v="2023-09-05T00:00:00"/>
    <x v="47"/>
    <n v="18"/>
    <x v="1"/>
    <x v="0"/>
    <n v="0"/>
    <x v="47"/>
    <x v="1"/>
    <x v="2"/>
    <n v="136"/>
    <n v="224.4"/>
    <n v="2448"/>
    <n v="4039.2000000000003"/>
    <x v="4"/>
    <x v="8"/>
    <x v="0"/>
  </r>
  <r>
    <d v="2023-09-06T00:00:00"/>
    <x v="46"/>
    <n v="5"/>
    <x v="0"/>
    <x v="1"/>
    <n v="0"/>
    <x v="46"/>
    <x v="2"/>
    <x v="0"/>
    <n v="133"/>
    <n v="151.62"/>
    <n v="665"/>
    <n v="758.1"/>
    <x v="5"/>
    <x v="8"/>
    <x v="0"/>
  </r>
  <r>
    <d v="2023-09-07T00:00:00"/>
    <x v="20"/>
    <n v="17"/>
    <x v="0"/>
    <x v="1"/>
    <n v="0"/>
    <x v="20"/>
    <x v="4"/>
    <x v="0"/>
    <n v="44"/>
    <n v="72.599999999999994"/>
    <n v="748"/>
    <n v="1234.1999999999998"/>
    <x v="6"/>
    <x v="8"/>
    <x v="0"/>
  </r>
  <r>
    <d v="2023-09-08T00:00:00"/>
    <x v="32"/>
    <n v="15"/>
    <x v="1"/>
    <x v="0"/>
    <n v="0"/>
    <x v="32"/>
    <x v="2"/>
    <x v="0"/>
    <n v="123"/>
    <n v="135.30000000000001"/>
    <n v="1845"/>
    <n v="2029.5000000000002"/>
    <x v="7"/>
    <x v="8"/>
    <x v="0"/>
  </r>
  <r>
    <d v="2023-09-09T00:00:00"/>
    <x v="25"/>
    <n v="13"/>
    <x v="0"/>
    <x v="1"/>
    <n v="0"/>
    <x v="25"/>
    <x v="1"/>
    <x v="1"/>
    <n v="16"/>
    <n v="18.240000000000002"/>
    <n v="208"/>
    <n v="237.12000000000003"/>
    <x v="8"/>
    <x v="8"/>
    <x v="0"/>
  </r>
  <r>
    <d v="2023-09-10T00:00:00"/>
    <x v="29"/>
    <n v="4"/>
    <x v="0"/>
    <x v="1"/>
    <n v="0"/>
    <x v="29"/>
    <x v="4"/>
    <x v="1"/>
    <n v="123"/>
    <n v="179.58"/>
    <n v="492"/>
    <n v="718.32"/>
    <x v="9"/>
    <x v="8"/>
    <x v="0"/>
  </r>
  <r>
    <d v="2023-09-11T00:00:00"/>
    <x v="14"/>
    <n v="17"/>
    <x v="1"/>
    <x v="0"/>
    <n v="0"/>
    <x v="14"/>
    <x v="3"/>
    <x v="1"/>
    <n v="133"/>
    <n v="187.53"/>
    <n v="2261"/>
    <n v="3188.01"/>
    <x v="10"/>
    <x v="8"/>
    <x v="0"/>
  </r>
  <r>
    <d v="2023-09-12T00:00:00"/>
    <x v="8"/>
    <n v="7"/>
    <x v="2"/>
    <x v="1"/>
    <n v="0"/>
    <x v="8"/>
    <x v="1"/>
    <x v="1"/>
    <n v="10"/>
    <n v="11.3"/>
    <n v="70"/>
    <n v="79.100000000000009"/>
    <x v="11"/>
    <x v="8"/>
    <x v="0"/>
  </r>
  <r>
    <d v="2023-09-13T00:00:00"/>
    <x v="49"/>
    <n v="1"/>
    <x v="2"/>
    <x v="0"/>
    <n v="0"/>
    <x v="49"/>
    <x v="1"/>
    <x v="0"/>
    <n v="10"/>
    <n v="11.2"/>
    <n v="10"/>
    <n v="11.2"/>
    <x v="12"/>
    <x v="8"/>
    <x v="0"/>
  </r>
  <r>
    <d v="2023-09-14T00:00:00"/>
    <x v="41"/>
    <n v="7"/>
    <x v="1"/>
    <x v="1"/>
    <n v="0"/>
    <x v="41"/>
    <x v="3"/>
    <x v="2"/>
    <n v="71"/>
    <n v="80.23"/>
    <n v="497"/>
    <n v="561.61"/>
    <x v="13"/>
    <x v="8"/>
    <x v="0"/>
  </r>
  <r>
    <d v="2023-09-15T00:00:00"/>
    <x v="48"/>
    <n v="14"/>
    <x v="0"/>
    <x v="0"/>
    <n v="0"/>
    <x v="48"/>
    <x v="4"/>
    <x v="1"/>
    <n v="63"/>
    <n v="71.819999999999993"/>
    <n v="882"/>
    <n v="1005.4799999999999"/>
    <x v="14"/>
    <x v="8"/>
    <x v="0"/>
  </r>
  <r>
    <d v="2023-09-16T00:00:00"/>
    <x v="21"/>
    <n v="18"/>
    <x v="0"/>
    <x v="1"/>
    <n v="0"/>
    <x v="21"/>
    <x v="3"/>
    <x v="1"/>
    <n v="105"/>
    <n v="117.6"/>
    <n v="1890"/>
    <n v="2116.7999999999997"/>
    <x v="15"/>
    <x v="8"/>
    <x v="0"/>
  </r>
  <r>
    <d v="2023-09-17T00:00:00"/>
    <x v="44"/>
    <n v="20"/>
    <x v="1"/>
    <x v="1"/>
    <n v="0"/>
    <x v="44"/>
    <x v="4"/>
    <x v="2"/>
    <n v="105"/>
    <n v="148.05000000000001"/>
    <n v="2100"/>
    <n v="2961"/>
    <x v="16"/>
    <x v="8"/>
    <x v="0"/>
  </r>
  <r>
    <d v="2023-09-18T00:00:00"/>
    <x v="34"/>
    <n v="16"/>
    <x v="0"/>
    <x v="0"/>
    <n v="0"/>
    <x v="34"/>
    <x v="1"/>
    <x v="2"/>
    <n v="98"/>
    <n v="132.30000000000001"/>
    <n v="1568"/>
    <n v="2116.8000000000002"/>
    <x v="17"/>
    <x v="8"/>
    <x v="0"/>
  </r>
  <r>
    <d v="2023-09-19T00:00:00"/>
    <x v="43"/>
    <n v="2"/>
    <x v="0"/>
    <x v="1"/>
    <n v="0"/>
    <x v="43"/>
    <x v="1"/>
    <x v="1"/>
    <n v="12"/>
    <n v="13.44"/>
    <n v="24"/>
    <n v="26.88"/>
    <x v="18"/>
    <x v="8"/>
    <x v="0"/>
  </r>
  <r>
    <d v="2023-09-20T00:00:00"/>
    <x v="13"/>
    <n v="15"/>
    <x v="1"/>
    <x v="1"/>
    <n v="0"/>
    <x v="13"/>
    <x v="1"/>
    <x v="0"/>
    <n v="105"/>
    <n v="153.30000000000001"/>
    <n v="1575"/>
    <n v="2299.5"/>
    <x v="19"/>
    <x v="8"/>
    <x v="0"/>
  </r>
  <r>
    <d v="2023-09-21T00:00:00"/>
    <x v="4"/>
    <n v="11"/>
    <x v="2"/>
    <x v="0"/>
    <n v="0"/>
    <x v="4"/>
    <x v="3"/>
    <x v="2"/>
    <n v="10"/>
    <n v="11.2"/>
    <n v="110"/>
    <n v="123.19999999999999"/>
    <x v="20"/>
    <x v="8"/>
    <x v="0"/>
  </r>
  <r>
    <d v="2023-09-22T00:00:00"/>
    <x v="10"/>
    <n v="20"/>
    <x v="2"/>
    <x v="1"/>
    <n v="0"/>
    <x v="10"/>
    <x v="2"/>
    <x v="1"/>
    <n v="136"/>
    <n v="183.6"/>
    <n v="2720"/>
    <n v="3672"/>
    <x v="21"/>
    <x v="8"/>
    <x v="0"/>
  </r>
  <r>
    <d v="2023-09-23T00:00:00"/>
    <x v="12"/>
    <n v="8"/>
    <x v="1"/>
    <x v="0"/>
    <n v="0"/>
    <x v="12"/>
    <x v="3"/>
    <x v="0"/>
    <n v="16"/>
    <n v="17.600000000000001"/>
    <n v="128"/>
    <n v="140.80000000000001"/>
    <x v="22"/>
    <x v="8"/>
    <x v="0"/>
  </r>
  <r>
    <d v="2023-09-24T00:00:00"/>
    <x v="47"/>
    <n v="10"/>
    <x v="0"/>
    <x v="1"/>
    <n v="0"/>
    <x v="47"/>
    <x v="1"/>
    <x v="2"/>
    <n v="136"/>
    <n v="224.4"/>
    <n v="1360"/>
    <n v="2244"/>
    <x v="23"/>
    <x v="8"/>
    <x v="0"/>
  </r>
  <r>
    <d v="2023-09-25T00:00:00"/>
    <x v="29"/>
    <n v="11"/>
    <x v="0"/>
    <x v="0"/>
    <n v="0"/>
    <x v="29"/>
    <x v="4"/>
    <x v="1"/>
    <n v="123"/>
    <n v="179.58"/>
    <n v="1353"/>
    <n v="1975.38"/>
    <x v="24"/>
    <x v="8"/>
    <x v="0"/>
  </r>
  <r>
    <d v="2023-09-26T00:00:00"/>
    <x v="28"/>
    <n v="3"/>
    <x v="1"/>
    <x v="1"/>
    <n v="0"/>
    <x v="28"/>
    <x v="2"/>
    <x v="2"/>
    <n v="124"/>
    <n v="140.12"/>
    <n v="372"/>
    <n v="420.36"/>
    <x v="25"/>
    <x v="8"/>
    <x v="0"/>
  </r>
  <r>
    <d v="2023-09-27T00:00:00"/>
    <x v="31"/>
    <n v="12"/>
    <x v="0"/>
    <x v="1"/>
    <n v="0"/>
    <x v="31"/>
    <x v="0"/>
    <x v="1"/>
    <n v="12"/>
    <n v="16.920000000000002"/>
    <n v="144"/>
    <n v="203.04000000000002"/>
    <x v="26"/>
    <x v="8"/>
    <x v="0"/>
  </r>
  <r>
    <d v="2023-09-28T00:00:00"/>
    <x v="39"/>
    <n v="7"/>
    <x v="0"/>
    <x v="0"/>
    <n v="0"/>
    <x v="39"/>
    <x v="4"/>
    <x v="1"/>
    <n v="71"/>
    <n v="79.52"/>
    <n v="497"/>
    <n v="556.64"/>
    <x v="27"/>
    <x v="8"/>
    <x v="0"/>
  </r>
  <r>
    <d v="2023-09-29T00:00:00"/>
    <x v="37"/>
    <n v="19"/>
    <x v="1"/>
    <x v="1"/>
    <n v="0"/>
    <x v="37"/>
    <x v="3"/>
    <x v="1"/>
    <n v="10"/>
    <n v="13.5"/>
    <n v="190"/>
    <n v="256.5"/>
    <x v="28"/>
    <x v="8"/>
    <x v="0"/>
  </r>
  <r>
    <d v="2023-09-30T00:00:00"/>
    <x v="40"/>
    <n v="17"/>
    <x v="2"/>
    <x v="1"/>
    <n v="0"/>
    <x v="40"/>
    <x v="0"/>
    <x v="1"/>
    <n v="98"/>
    <n v="161.69999999999999"/>
    <n v="1666"/>
    <n v="2748.8999999999996"/>
    <x v="29"/>
    <x v="8"/>
    <x v="0"/>
  </r>
  <r>
    <d v="2023-10-01T00:00:00"/>
    <x v="17"/>
    <n v="20"/>
    <x v="2"/>
    <x v="0"/>
    <n v="0"/>
    <x v="17"/>
    <x v="3"/>
    <x v="0"/>
    <n v="44"/>
    <n v="50.16"/>
    <n v="880"/>
    <n v="1003.1999999999999"/>
    <x v="0"/>
    <x v="9"/>
    <x v="0"/>
  </r>
  <r>
    <d v="2023-10-02T00:00:00"/>
    <x v="46"/>
    <n v="16"/>
    <x v="1"/>
    <x v="1"/>
    <n v="0"/>
    <x v="46"/>
    <x v="2"/>
    <x v="0"/>
    <n v="133"/>
    <n v="151.62"/>
    <n v="2128"/>
    <n v="2425.92"/>
    <x v="1"/>
    <x v="9"/>
    <x v="0"/>
  </r>
  <r>
    <d v="2023-10-03T00:00:00"/>
    <x v="21"/>
    <n v="11"/>
    <x v="0"/>
    <x v="0"/>
    <n v="0"/>
    <x v="21"/>
    <x v="3"/>
    <x v="1"/>
    <n v="105"/>
    <n v="117.6"/>
    <n v="1155"/>
    <n v="1293.5999999999999"/>
    <x v="2"/>
    <x v="9"/>
    <x v="0"/>
  </r>
  <r>
    <d v="2023-10-04T00:00:00"/>
    <x v="3"/>
    <n v="4"/>
    <x v="0"/>
    <x v="1"/>
    <n v="0"/>
    <x v="3"/>
    <x v="2"/>
    <x v="1"/>
    <n v="12"/>
    <n v="17.52"/>
    <n v="48"/>
    <n v="70.08"/>
    <x v="3"/>
    <x v="9"/>
    <x v="0"/>
  </r>
  <r>
    <d v="2023-10-05T00:00:00"/>
    <x v="39"/>
    <n v="6"/>
    <x v="1"/>
    <x v="0"/>
    <n v="0"/>
    <x v="39"/>
    <x v="4"/>
    <x v="1"/>
    <n v="71"/>
    <n v="79.52"/>
    <n v="426"/>
    <n v="477.12"/>
    <x v="4"/>
    <x v="9"/>
    <x v="0"/>
  </r>
  <r>
    <d v="2023-10-06T00:00:00"/>
    <x v="29"/>
    <n v="16"/>
    <x v="0"/>
    <x v="1"/>
    <n v="0"/>
    <x v="29"/>
    <x v="4"/>
    <x v="1"/>
    <n v="123"/>
    <n v="179.58"/>
    <n v="1968"/>
    <n v="2873.28"/>
    <x v="5"/>
    <x v="9"/>
    <x v="0"/>
  </r>
  <r>
    <d v="2023-10-07T00:00:00"/>
    <x v="4"/>
    <n v="2"/>
    <x v="0"/>
    <x v="1"/>
    <n v="0"/>
    <x v="4"/>
    <x v="3"/>
    <x v="2"/>
    <n v="10"/>
    <n v="11.2"/>
    <n v="20"/>
    <n v="22.4"/>
    <x v="6"/>
    <x v="9"/>
    <x v="0"/>
  </r>
  <r>
    <d v="2023-10-08T00:00:00"/>
    <x v="38"/>
    <n v="13"/>
    <x v="1"/>
    <x v="0"/>
    <n v="0"/>
    <x v="38"/>
    <x v="3"/>
    <x v="1"/>
    <n v="98"/>
    <n v="129.36000000000001"/>
    <n v="1274"/>
    <n v="1681.6800000000003"/>
    <x v="7"/>
    <x v="9"/>
    <x v="0"/>
  </r>
  <r>
    <d v="2023-10-09T00:00:00"/>
    <x v="39"/>
    <n v="14"/>
    <x v="2"/>
    <x v="1"/>
    <n v="0"/>
    <x v="39"/>
    <x v="4"/>
    <x v="1"/>
    <n v="71"/>
    <n v="79.52"/>
    <n v="994"/>
    <n v="1113.28"/>
    <x v="8"/>
    <x v="9"/>
    <x v="0"/>
  </r>
  <r>
    <d v="2023-10-10T00:00:00"/>
    <x v="35"/>
    <n v="7"/>
    <x v="2"/>
    <x v="1"/>
    <n v="0"/>
    <x v="35"/>
    <x v="4"/>
    <x v="0"/>
    <n v="136"/>
    <n v="179.52"/>
    <n v="952"/>
    <n v="1256.6400000000001"/>
    <x v="9"/>
    <x v="9"/>
    <x v="0"/>
  </r>
  <r>
    <d v="2023-10-11T00:00:00"/>
    <x v="31"/>
    <n v="10"/>
    <x v="1"/>
    <x v="0"/>
    <n v="0"/>
    <x v="31"/>
    <x v="0"/>
    <x v="1"/>
    <n v="12"/>
    <n v="16.920000000000002"/>
    <n v="120"/>
    <n v="169.20000000000002"/>
    <x v="10"/>
    <x v="9"/>
    <x v="0"/>
  </r>
  <r>
    <d v="2023-10-12T00:00:00"/>
    <x v="41"/>
    <n v="17"/>
    <x v="0"/>
    <x v="1"/>
    <n v="0"/>
    <x v="41"/>
    <x v="3"/>
    <x v="2"/>
    <n v="71"/>
    <n v="80.23"/>
    <n v="1207"/>
    <n v="1363.91"/>
    <x v="11"/>
    <x v="9"/>
    <x v="0"/>
  </r>
  <r>
    <d v="2023-10-13T00:00:00"/>
    <x v="7"/>
    <n v="17"/>
    <x v="0"/>
    <x v="0"/>
    <n v="0"/>
    <x v="7"/>
    <x v="0"/>
    <x v="2"/>
    <n v="124"/>
    <n v="163.68"/>
    <n v="2108"/>
    <n v="2782.56"/>
    <x v="12"/>
    <x v="9"/>
    <x v="0"/>
  </r>
  <r>
    <d v="2023-10-14T00:00:00"/>
    <x v="43"/>
    <n v="20"/>
    <x v="1"/>
    <x v="1"/>
    <n v="0"/>
    <x v="43"/>
    <x v="1"/>
    <x v="1"/>
    <n v="12"/>
    <n v="13.44"/>
    <n v="240"/>
    <n v="268.8"/>
    <x v="13"/>
    <x v="9"/>
    <x v="0"/>
  </r>
  <r>
    <d v="2023-10-15T00:00:00"/>
    <x v="16"/>
    <n v="13"/>
    <x v="0"/>
    <x v="0"/>
    <n v="0"/>
    <x v="16"/>
    <x v="4"/>
    <x v="3"/>
    <n v="98"/>
    <n v="110.74"/>
    <n v="1274"/>
    <n v="1439.62"/>
    <x v="14"/>
    <x v="9"/>
    <x v="0"/>
  </r>
  <r>
    <d v="2023-10-16T00:00:00"/>
    <x v="30"/>
    <n v="4"/>
    <x v="0"/>
    <x v="1"/>
    <n v="0"/>
    <x v="30"/>
    <x v="0"/>
    <x v="3"/>
    <n v="10"/>
    <n v="11.2"/>
    <n v="40"/>
    <n v="44.8"/>
    <x v="15"/>
    <x v="9"/>
    <x v="0"/>
  </r>
  <r>
    <d v="2023-10-17T00:00:00"/>
    <x v="15"/>
    <n v="3"/>
    <x v="1"/>
    <x v="1"/>
    <n v="0"/>
    <x v="15"/>
    <x v="0"/>
    <x v="1"/>
    <n v="16"/>
    <n v="21.12"/>
    <n v="48"/>
    <n v="63.36"/>
    <x v="16"/>
    <x v="9"/>
    <x v="0"/>
  </r>
  <r>
    <d v="2023-10-18T00:00:00"/>
    <x v="10"/>
    <n v="12"/>
    <x v="2"/>
    <x v="0"/>
    <n v="0"/>
    <x v="10"/>
    <x v="2"/>
    <x v="1"/>
    <n v="136"/>
    <n v="183.6"/>
    <n v="1632"/>
    <n v="2203.1999999999998"/>
    <x v="17"/>
    <x v="9"/>
    <x v="0"/>
  </r>
  <r>
    <d v="2023-10-19T00:00:00"/>
    <x v="39"/>
    <n v="2"/>
    <x v="2"/>
    <x v="1"/>
    <n v="0"/>
    <x v="39"/>
    <x v="4"/>
    <x v="1"/>
    <n v="71"/>
    <n v="79.52"/>
    <n v="142"/>
    <n v="159.04"/>
    <x v="18"/>
    <x v="9"/>
    <x v="0"/>
  </r>
  <r>
    <d v="2023-10-20T00:00:00"/>
    <x v="6"/>
    <n v="5"/>
    <x v="1"/>
    <x v="1"/>
    <n v="0"/>
    <x v="6"/>
    <x v="0"/>
    <x v="2"/>
    <n v="44"/>
    <n v="48.4"/>
    <n v="220"/>
    <n v="242"/>
    <x v="19"/>
    <x v="9"/>
    <x v="0"/>
  </r>
  <r>
    <d v="2023-10-21T00:00:00"/>
    <x v="49"/>
    <n v="13"/>
    <x v="0"/>
    <x v="0"/>
    <n v="0"/>
    <x v="49"/>
    <x v="1"/>
    <x v="0"/>
    <n v="10"/>
    <n v="11.2"/>
    <n v="130"/>
    <n v="145.6"/>
    <x v="20"/>
    <x v="9"/>
    <x v="0"/>
  </r>
  <r>
    <d v="2023-10-22T00:00:00"/>
    <x v="45"/>
    <n v="18"/>
    <x v="0"/>
    <x v="1"/>
    <n v="0"/>
    <x v="45"/>
    <x v="2"/>
    <x v="1"/>
    <n v="71"/>
    <n v="79.52"/>
    <n v="1278"/>
    <n v="1431.36"/>
    <x v="21"/>
    <x v="9"/>
    <x v="0"/>
  </r>
  <r>
    <d v="2023-10-23T00:00:00"/>
    <x v="1"/>
    <n v="7"/>
    <x v="1"/>
    <x v="0"/>
    <n v="0"/>
    <x v="1"/>
    <x v="1"/>
    <x v="1"/>
    <n v="44"/>
    <n v="58.08"/>
    <n v="308"/>
    <n v="406.56"/>
    <x v="22"/>
    <x v="9"/>
    <x v="0"/>
  </r>
  <r>
    <d v="2023-10-24T00:00:00"/>
    <x v="20"/>
    <n v="4"/>
    <x v="0"/>
    <x v="1"/>
    <n v="0"/>
    <x v="20"/>
    <x v="4"/>
    <x v="0"/>
    <n v="44"/>
    <n v="72.599999999999994"/>
    <n v="176"/>
    <n v="290.39999999999998"/>
    <x v="23"/>
    <x v="9"/>
    <x v="0"/>
  </r>
  <r>
    <d v="2023-10-25T00:00:00"/>
    <x v="14"/>
    <n v="1"/>
    <x v="0"/>
    <x v="0"/>
    <n v="0"/>
    <x v="14"/>
    <x v="3"/>
    <x v="1"/>
    <n v="133"/>
    <n v="187.53"/>
    <n v="133"/>
    <n v="187.53"/>
    <x v="24"/>
    <x v="9"/>
    <x v="0"/>
  </r>
  <r>
    <d v="2023-10-26T00:00:00"/>
    <x v="32"/>
    <n v="6"/>
    <x v="1"/>
    <x v="1"/>
    <n v="0"/>
    <x v="32"/>
    <x v="2"/>
    <x v="0"/>
    <n v="123"/>
    <n v="135.30000000000001"/>
    <n v="738"/>
    <n v="811.80000000000007"/>
    <x v="25"/>
    <x v="9"/>
    <x v="0"/>
  </r>
  <r>
    <d v="2023-10-27T00:00:00"/>
    <x v="47"/>
    <n v="16"/>
    <x v="2"/>
    <x v="1"/>
    <n v="0"/>
    <x v="47"/>
    <x v="1"/>
    <x v="2"/>
    <n v="136"/>
    <n v="224.4"/>
    <n v="2176"/>
    <n v="3590.4"/>
    <x v="26"/>
    <x v="9"/>
    <x v="0"/>
  </r>
  <r>
    <d v="2023-10-28T00:00:00"/>
    <x v="12"/>
    <n v="3"/>
    <x v="2"/>
    <x v="0"/>
    <n v="0"/>
    <x v="12"/>
    <x v="3"/>
    <x v="0"/>
    <n v="16"/>
    <n v="17.600000000000001"/>
    <n v="48"/>
    <n v="52.800000000000004"/>
    <x v="27"/>
    <x v="9"/>
    <x v="0"/>
  </r>
  <r>
    <d v="2023-10-29T00:00:00"/>
    <x v="38"/>
    <n v="16"/>
    <x v="1"/>
    <x v="1"/>
    <n v="0"/>
    <x v="38"/>
    <x v="3"/>
    <x v="1"/>
    <n v="98"/>
    <n v="129.36000000000001"/>
    <n v="1568"/>
    <n v="2069.7600000000002"/>
    <x v="28"/>
    <x v="9"/>
    <x v="0"/>
  </r>
  <r>
    <d v="2023-10-30T00:00:00"/>
    <x v="42"/>
    <n v="2"/>
    <x v="0"/>
    <x v="1"/>
    <n v="0"/>
    <x v="42"/>
    <x v="4"/>
    <x v="0"/>
    <n v="124"/>
    <n v="167.4"/>
    <n v="248"/>
    <n v="334.8"/>
    <x v="29"/>
    <x v="9"/>
    <x v="0"/>
  </r>
  <r>
    <d v="2023-10-31T00:00:00"/>
    <x v="13"/>
    <n v="19"/>
    <x v="0"/>
    <x v="0"/>
    <n v="0"/>
    <x v="13"/>
    <x v="1"/>
    <x v="0"/>
    <n v="105"/>
    <n v="153.30000000000001"/>
    <n v="1995"/>
    <n v="2912.7000000000003"/>
    <x v="30"/>
    <x v="9"/>
    <x v="0"/>
  </r>
  <r>
    <d v="2023-11-01T00:00:00"/>
    <x v="32"/>
    <n v="19"/>
    <x v="1"/>
    <x v="1"/>
    <n v="0"/>
    <x v="32"/>
    <x v="2"/>
    <x v="0"/>
    <n v="123"/>
    <n v="135.30000000000001"/>
    <n v="2337"/>
    <n v="2570.7000000000003"/>
    <x v="0"/>
    <x v="10"/>
    <x v="0"/>
  </r>
  <r>
    <d v="2023-11-02T00:00:00"/>
    <x v="0"/>
    <n v="11"/>
    <x v="0"/>
    <x v="0"/>
    <n v="0"/>
    <x v="0"/>
    <x v="0"/>
    <x v="0"/>
    <n v="136"/>
    <n v="153.68"/>
    <n v="1496"/>
    <n v="1690.48"/>
    <x v="1"/>
    <x v="10"/>
    <x v="0"/>
  </r>
  <r>
    <d v="2023-11-03T00:00:00"/>
    <x v="26"/>
    <n v="3"/>
    <x v="0"/>
    <x v="1"/>
    <n v="0"/>
    <x v="26"/>
    <x v="4"/>
    <x v="2"/>
    <n v="10"/>
    <n v="14.600000000000001"/>
    <n v="30"/>
    <n v="43.800000000000004"/>
    <x v="2"/>
    <x v="10"/>
    <x v="0"/>
  </r>
  <r>
    <d v="2023-11-04T00:00:00"/>
    <x v="28"/>
    <n v="10"/>
    <x v="1"/>
    <x v="0"/>
    <n v="0"/>
    <x v="28"/>
    <x v="2"/>
    <x v="2"/>
    <n v="124"/>
    <n v="140.12"/>
    <n v="1240"/>
    <n v="1401.2"/>
    <x v="3"/>
    <x v="10"/>
    <x v="0"/>
  </r>
  <r>
    <d v="2023-11-05T00:00:00"/>
    <x v="36"/>
    <n v="19"/>
    <x v="2"/>
    <x v="1"/>
    <n v="0"/>
    <x v="36"/>
    <x v="1"/>
    <x v="3"/>
    <n v="63"/>
    <n v="69.3"/>
    <n v="1197"/>
    <n v="1316.7"/>
    <x v="4"/>
    <x v="10"/>
    <x v="0"/>
  </r>
  <r>
    <d v="2023-11-06T00:00:00"/>
    <x v="18"/>
    <n v="14"/>
    <x v="2"/>
    <x v="1"/>
    <n v="0"/>
    <x v="18"/>
    <x v="4"/>
    <x v="1"/>
    <n v="133"/>
    <n v="146.30000000000001"/>
    <n v="1862"/>
    <n v="2048.2000000000003"/>
    <x v="5"/>
    <x v="10"/>
    <x v="0"/>
  </r>
  <r>
    <d v="2023-11-07T00:00:00"/>
    <x v="21"/>
    <n v="17"/>
    <x v="1"/>
    <x v="0"/>
    <n v="0"/>
    <x v="21"/>
    <x v="3"/>
    <x v="1"/>
    <n v="105"/>
    <n v="117.6"/>
    <n v="1785"/>
    <n v="1999.1999999999998"/>
    <x v="6"/>
    <x v="10"/>
    <x v="0"/>
  </r>
  <r>
    <d v="2023-11-08T00:00:00"/>
    <x v="36"/>
    <n v="1"/>
    <x v="0"/>
    <x v="1"/>
    <n v="0"/>
    <x v="36"/>
    <x v="1"/>
    <x v="3"/>
    <n v="63"/>
    <n v="69.3"/>
    <n v="63"/>
    <n v="69.3"/>
    <x v="7"/>
    <x v="10"/>
    <x v="0"/>
  </r>
  <r>
    <d v="2023-11-09T00:00:00"/>
    <x v="44"/>
    <n v="12"/>
    <x v="0"/>
    <x v="1"/>
    <n v="0"/>
    <x v="44"/>
    <x v="4"/>
    <x v="2"/>
    <n v="105"/>
    <n v="148.05000000000001"/>
    <n v="1260"/>
    <n v="1776.6000000000001"/>
    <x v="8"/>
    <x v="10"/>
    <x v="0"/>
  </r>
  <r>
    <d v="2023-11-10T00:00:00"/>
    <x v="12"/>
    <n v="4"/>
    <x v="1"/>
    <x v="0"/>
    <n v="0"/>
    <x v="12"/>
    <x v="3"/>
    <x v="0"/>
    <n v="16"/>
    <n v="17.600000000000001"/>
    <n v="64"/>
    <n v="70.400000000000006"/>
    <x v="9"/>
    <x v="10"/>
    <x v="0"/>
  </r>
  <r>
    <d v="2023-11-11T00:00:00"/>
    <x v="12"/>
    <n v="14"/>
    <x v="0"/>
    <x v="1"/>
    <n v="0"/>
    <x v="12"/>
    <x v="3"/>
    <x v="0"/>
    <n v="16"/>
    <n v="17.600000000000001"/>
    <n v="224"/>
    <n v="246.40000000000003"/>
    <x v="10"/>
    <x v="10"/>
    <x v="0"/>
  </r>
  <r>
    <d v="2023-11-12T00:00:00"/>
    <x v="13"/>
    <n v="10"/>
    <x v="0"/>
    <x v="0"/>
    <n v="0"/>
    <x v="13"/>
    <x v="1"/>
    <x v="0"/>
    <n v="105"/>
    <n v="153.30000000000001"/>
    <n v="1050"/>
    <n v="1533"/>
    <x v="11"/>
    <x v="10"/>
    <x v="0"/>
  </r>
  <r>
    <d v="2023-11-13T00:00:00"/>
    <x v="7"/>
    <n v="12"/>
    <x v="1"/>
    <x v="1"/>
    <n v="0"/>
    <x v="7"/>
    <x v="0"/>
    <x v="2"/>
    <n v="124"/>
    <n v="163.68"/>
    <n v="1488"/>
    <n v="1964.16"/>
    <x v="12"/>
    <x v="10"/>
    <x v="0"/>
  </r>
  <r>
    <d v="2023-11-14T00:00:00"/>
    <x v="42"/>
    <n v="12"/>
    <x v="2"/>
    <x v="0"/>
    <n v="0"/>
    <x v="42"/>
    <x v="4"/>
    <x v="0"/>
    <n v="124"/>
    <n v="167.4"/>
    <n v="1488"/>
    <n v="2008.8000000000002"/>
    <x v="13"/>
    <x v="10"/>
    <x v="0"/>
  </r>
  <r>
    <d v="2023-11-15T00:00:00"/>
    <x v="20"/>
    <n v="8"/>
    <x v="2"/>
    <x v="1"/>
    <n v="0"/>
    <x v="20"/>
    <x v="4"/>
    <x v="0"/>
    <n v="44"/>
    <n v="72.599999999999994"/>
    <n v="352"/>
    <n v="580.79999999999995"/>
    <x v="14"/>
    <x v="10"/>
    <x v="0"/>
  </r>
  <r>
    <d v="2023-11-16T00:00:00"/>
    <x v="44"/>
    <n v="19"/>
    <x v="1"/>
    <x v="1"/>
    <n v="0"/>
    <x v="44"/>
    <x v="4"/>
    <x v="2"/>
    <n v="105"/>
    <n v="148.05000000000001"/>
    <n v="1995"/>
    <n v="2812.9500000000003"/>
    <x v="15"/>
    <x v="10"/>
    <x v="0"/>
  </r>
  <r>
    <d v="2023-11-17T00:00:00"/>
    <x v="21"/>
    <n v="3"/>
    <x v="0"/>
    <x v="0"/>
    <n v="0"/>
    <x v="21"/>
    <x v="3"/>
    <x v="1"/>
    <n v="105"/>
    <n v="117.6"/>
    <n v="315"/>
    <n v="352.79999999999995"/>
    <x v="16"/>
    <x v="10"/>
    <x v="0"/>
  </r>
  <r>
    <d v="2023-11-18T00:00:00"/>
    <x v="24"/>
    <n v="4"/>
    <x v="0"/>
    <x v="1"/>
    <n v="0"/>
    <x v="24"/>
    <x v="3"/>
    <x v="3"/>
    <n v="124"/>
    <n v="204.60000000000002"/>
    <n v="496"/>
    <n v="818.40000000000009"/>
    <x v="17"/>
    <x v="10"/>
    <x v="0"/>
  </r>
  <r>
    <d v="2023-11-19T00:00:00"/>
    <x v="17"/>
    <n v="13"/>
    <x v="1"/>
    <x v="1"/>
    <n v="0"/>
    <x v="17"/>
    <x v="3"/>
    <x v="0"/>
    <n v="44"/>
    <n v="50.16"/>
    <n v="572"/>
    <n v="652.07999999999993"/>
    <x v="18"/>
    <x v="10"/>
    <x v="0"/>
  </r>
  <r>
    <d v="2023-11-20T00:00:00"/>
    <x v="2"/>
    <n v="18"/>
    <x v="0"/>
    <x v="0"/>
    <n v="0"/>
    <x v="2"/>
    <x v="0"/>
    <x v="2"/>
    <n v="123"/>
    <n v="140.22"/>
    <n v="2214"/>
    <n v="2523.96"/>
    <x v="19"/>
    <x v="10"/>
    <x v="0"/>
  </r>
  <r>
    <d v="2023-11-21T00:00:00"/>
    <x v="4"/>
    <n v="20"/>
    <x v="0"/>
    <x v="1"/>
    <n v="0"/>
    <x v="4"/>
    <x v="3"/>
    <x v="2"/>
    <n v="10"/>
    <n v="11.2"/>
    <n v="200"/>
    <n v="224"/>
    <x v="20"/>
    <x v="10"/>
    <x v="0"/>
  </r>
  <r>
    <d v="2023-11-22T00:00:00"/>
    <x v="33"/>
    <n v="17"/>
    <x v="1"/>
    <x v="0"/>
    <n v="0"/>
    <x v="33"/>
    <x v="2"/>
    <x v="1"/>
    <n v="10"/>
    <n v="14.100000000000001"/>
    <n v="170"/>
    <n v="239.70000000000002"/>
    <x v="21"/>
    <x v="10"/>
    <x v="0"/>
  </r>
  <r>
    <d v="2023-11-23T00:00:00"/>
    <x v="19"/>
    <n v="5"/>
    <x v="2"/>
    <x v="1"/>
    <n v="0"/>
    <x v="19"/>
    <x v="1"/>
    <x v="0"/>
    <n v="123"/>
    <n v="173.43"/>
    <n v="615"/>
    <n v="867.15000000000009"/>
    <x v="22"/>
    <x v="10"/>
    <x v="0"/>
  </r>
  <r>
    <d v="2023-11-24T00:00:00"/>
    <x v="23"/>
    <n v="4"/>
    <x v="2"/>
    <x v="0"/>
    <n v="0"/>
    <x v="23"/>
    <x v="0"/>
    <x v="1"/>
    <n v="71"/>
    <n v="95.85"/>
    <n v="284"/>
    <n v="383.4"/>
    <x v="23"/>
    <x v="10"/>
    <x v="0"/>
  </r>
  <r>
    <d v="2023-11-25T00:00:00"/>
    <x v="4"/>
    <n v="16"/>
    <x v="1"/>
    <x v="1"/>
    <n v="0"/>
    <x v="4"/>
    <x v="3"/>
    <x v="2"/>
    <n v="10"/>
    <n v="11.2"/>
    <n v="160"/>
    <n v="179.2"/>
    <x v="24"/>
    <x v="10"/>
    <x v="0"/>
  </r>
  <r>
    <d v="2023-11-26T00:00:00"/>
    <x v="33"/>
    <n v="12"/>
    <x v="0"/>
    <x v="1"/>
    <n v="0"/>
    <x v="33"/>
    <x v="2"/>
    <x v="1"/>
    <n v="10"/>
    <n v="14.100000000000001"/>
    <n v="120"/>
    <n v="169.20000000000002"/>
    <x v="25"/>
    <x v="10"/>
    <x v="0"/>
  </r>
  <r>
    <d v="2023-11-27T00:00:00"/>
    <x v="34"/>
    <n v="7"/>
    <x v="0"/>
    <x v="0"/>
    <n v="0"/>
    <x v="34"/>
    <x v="1"/>
    <x v="2"/>
    <n v="98"/>
    <n v="132.30000000000001"/>
    <n v="686"/>
    <n v="926.10000000000014"/>
    <x v="26"/>
    <x v="10"/>
    <x v="0"/>
  </r>
  <r>
    <d v="2023-11-28T00:00:00"/>
    <x v="9"/>
    <n v="9"/>
    <x v="1"/>
    <x v="1"/>
    <n v="0"/>
    <x v="9"/>
    <x v="4"/>
    <x v="2"/>
    <n v="12"/>
    <n v="13.44"/>
    <n v="108"/>
    <n v="120.96"/>
    <x v="27"/>
    <x v="10"/>
    <x v="0"/>
  </r>
  <r>
    <d v="2023-11-29T00:00:00"/>
    <x v="46"/>
    <n v="17"/>
    <x v="0"/>
    <x v="1"/>
    <n v="0"/>
    <x v="46"/>
    <x v="2"/>
    <x v="0"/>
    <n v="133"/>
    <n v="151.62"/>
    <n v="2261"/>
    <n v="2577.54"/>
    <x v="28"/>
    <x v="10"/>
    <x v="0"/>
  </r>
  <r>
    <d v="2023-11-30T00:00:00"/>
    <x v="6"/>
    <n v="3"/>
    <x v="0"/>
    <x v="0"/>
    <n v="0"/>
    <x v="6"/>
    <x v="0"/>
    <x v="2"/>
    <n v="44"/>
    <n v="48.4"/>
    <n v="132"/>
    <n v="145.19999999999999"/>
    <x v="29"/>
    <x v="10"/>
    <x v="0"/>
  </r>
  <r>
    <d v="2023-12-01T00:00:00"/>
    <x v="18"/>
    <n v="14"/>
    <x v="1"/>
    <x v="1"/>
    <n v="0"/>
    <x v="18"/>
    <x v="4"/>
    <x v="1"/>
    <n v="133"/>
    <n v="146.30000000000001"/>
    <n v="1862"/>
    <n v="2048.2000000000003"/>
    <x v="0"/>
    <x v="11"/>
    <x v="0"/>
  </r>
  <r>
    <d v="2023-12-02T00:00:00"/>
    <x v="18"/>
    <n v="6"/>
    <x v="2"/>
    <x v="0"/>
    <n v="0"/>
    <x v="18"/>
    <x v="4"/>
    <x v="1"/>
    <n v="133"/>
    <n v="146.30000000000001"/>
    <n v="798"/>
    <n v="877.80000000000007"/>
    <x v="1"/>
    <x v="11"/>
    <x v="0"/>
  </r>
  <r>
    <d v="2023-12-03T00:00:00"/>
    <x v="36"/>
    <n v="10"/>
    <x v="2"/>
    <x v="1"/>
    <n v="0"/>
    <x v="36"/>
    <x v="1"/>
    <x v="3"/>
    <n v="63"/>
    <n v="69.3"/>
    <n v="630"/>
    <n v="693"/>
    <x v="2"/>
    <x v="11"/>
    <x v="0"/>
  </r>
  <r>
    <d v="2023-12-04T00:00:00"/>
    <x v="36"/>
    <n v="15"/>
    <x v="1"/>
    <x v="0"/>
    <n v="0"/>
    <x v="36"/>
    <x v="1"/>
    <x v="3"/>
    <n v="63"/>
    <n v="69.3"/>
    <n v="945"/>
    <n v="1039.5"/>
    <x v="3"/>
    <x v="11"/>
    <x v="0"/>
  </r>
  <r>
    <d v="2023-12-05T00:00:00"/>
    <x v="22"/>
    <n v="14"/>
    <x v="0"/>
    <x v="1"/>
    <n v="0"/>
    <x v="22"/>
    <x v="0"/>
    <x v="0"/>
    <n v="105"/>
    <n v="117.6"/>
    <n v="1470"/>
    <n v="1646.3999999999999"/>
    <x v="4"/>
    <x v="11"/>
    <x v="0"/>
  </r>
  <r>
    <d v="2023-12-06T00:00:00"/>
    <x v="28"/>
    <n v="4"/>
    <x v="0"/>
    <x v="1"/>
    <n v="0"/>
    <x v="28"/>
    <x v="2"/>
    <x v="2"/>
    <n v="124"/>
    <n v="140.12"/>
    <n v="496"/>
    <n v="560.48"/>
    <x v="5"/>
    <x v="11"/>
    <x v="0"/>
  </r>
  <r>
    <d v="2023-12-07T00:00:00"/>
    <x v="12"/>
    <n v="8"/>
    <x v="1"/>
    <x v="0"/>
    <n v="0"/>
    <x v="12"/>
    <x v="3"/>
    <x v="0"/>
    <n v="16"/>
    <n v="17.600000000000001"/>
    <n v="128"/>
    <n v="140.80000000000001"/>
    <x v="6"/>
    <x v="11"/>
    <x v="0"/>
  </r>
  <r>
    <d v="2023-12-08T00:00:00"/>
    <x v="5"/>
    <n v="20"/>
    <x v="0"/>
    <x v="1"/>
    <n v="0"/>
    <x v="5"/>
    <x v="2"/>
    <x v="3"/>
    <n v="16"/>
    <n v="26.4"/>
    <n v="320"/>
    <n v="528"/>
    <x v="7"/>
    <x v="11"/>
    <x v="0"/>
  </r>
  <r>
    <d v="2023-12-09T00:00:00"/>
    <x v="18"/>
    <n v="5"/>
    <x v="0"/>
    <x v="1"/>
    <n v="0"/>
    <x v="18"/>
    <x v="4"/>
    <x v="1"/>
    <n v="133"/>
    <n v="146.30000000000001"/>
    <n v="665"/>
    <n v="731.5"/>
    <x v="8"/>
    <x v="11"/>
    <x v="0"/>
  </r>
  <r>
    <d v="2023-12-10T00:00:00"/>
    <x v="32"/>
    <n v="15"/>
    <x v="1"/>
    <x v="0"/>
    <n v="0"/>
    <x v="32"/>
    <x v="2"/>
    <x v="0"/>
    <n v="123"/>
    <n v="135.30000000000001"/>
    <n v="1845"/>
    <n v="2029.5000000000002"/>
    <x v="9"/>
    <x v="11"/>
    <x v="0"/>
  </r>
  <r>
    <d v="2023-12-11T00:00:00"/>
    <x v="0"/>
    <n v="10"/>
    <x v="2"/>
    <x v="1"/>
    <n v="0"/>
    <x v="0"/>
    <x v="0"/>
    <x v="0"/>
    <n v="136"/>
    <n v="153.68"/>
    <n v="1360"/>
    <n v="1536.8000000000002"/>
    <x v="10"/>
    <x v="11"/>
    <x v="0"/>
  </r>
  <r>
    <d v="2023-12-12T00:00:00"/>
    <x v="43"/>
    <n v="11"/>
    <x v="2"/>
    <x v="0"/>
    <n v="0"/>
    <x v="43"/>
    <x v="1"/>
    <x v="1"/>
    <n v="12"/>
    <n v="13.44"/>
    <n v="132"/>
    <n v="147.84"/>
    <x v="11"/>
    <x v="11"/>
    <x v="0"/>
  </r>
  <r>
    <d v="2023-12-13T00:00:00"/>
    <x v="34"/>
    <n v="6"/>
    <x v="1"/>
    <x v="1"/>
    <n v="0"/>
    <x v="34"/>
    <x v="1"/>
    <x v="2"/>
    <n v="98"/>
    <n v="132.30000000000001"/>
    <n v="588"/>
    <n v="793.80000000000007"/>
    <x v="12"/>
    <x v="11"/>
    <x v="0"/>
  </r>
  <r>
    <d v="2023-12-14T00:00:00"/>
    <x v="1"/>
    <n v="5"/>
    <x v="0"/>
    <x v="0"/>
    <n v="0"/>
    <x v="1"/>
    <x v="1"/>
    <x v="1"/>
    <n v="44"/>
    <n v="58.08"/>
    <n v="220"/>
    <n v="290.39999999999998"/>
    <x v="13"/>
    <x v="11"/>
    <x v="0"/>
  </r>
  <r>
    <d v="2023-12-15T00:00:00"/>
    <x v="27"/>
    <n v="6"/>
    <x v="0"/>
    <x v="1"/>
    <n v="0"/>
    <x v="27"/>
    <x v="0"/>
    <x v="3"/>
    <n v="133"/>
    <n v="194.18"/>
    <n v="798"/>
    <n v="1165.08"/>
    <x v="14"/>
    <x v="11"/>
    <x v="0"/>
  </r>
  <r>
    <d v="2023-12-16T00:00:00"/>
    <x v="41"/>
    <n v="10"/>
    <x v="1"/>
    <x v="1"/>
    <n v="0"/>
    <x v="41"/>
    <x v="3"/>
    <x v="2"/>
    <n v="71"/>
    <n v="80.23"/>
    <n v="710"/>
    <n v="802.30000000000007"/>
    <x v="15"/>
    <x v="11"/>
    <x v="0"/>
  </r>
  <r>
    <d v="2023-12-17T00:00:00"/>
    <x v="39"/>
    <n v="20"/>
    <x v="0"/>
    <x v="0"/>
    <n v="0"/>
    <x v="39"/>
    <x v="4"/>
    <x v="1"/>
    <n v="71"/>
    <n v="79.52"/>
    <n v="1420"/>
    <n v="1590.3999999999999"/>
    <x v="16"/>
    <x v="11"/>
    <x v="0"/>
  </r>
  <r>
    <d v="2023-12-18T00:00:00"/>
    <x v="17"/>
    <n v="10"/>
    <x v="0"/>
    <x v="1"/>
    <n v="0"/>
    <x v="17"/>
    <x v="3"/>
    <x v="0"/>
    <n v="44"/>
    <n v="50.16"/>
    <n v="440"/>
    <n v="501.59999999999997"/>
    <x v="17"/>
    <x v="11"/>
    <x v="0"/>
  </r>
  <r>
    <d v="2023-12-19T00:00:00"/>
    <x v="24"/>
    <n v="11"/>
    <x v="1"/>
    <x v="1"/>
    <n v="0"/>
    <x v="24"/>
    <x v="3"/>
    <x v="3"/>
    <n v="124"/>
    <n v="204.60000000000002"/>
    <n v="1364"/>
    <n v="2250.6000000000004"/>
    <x v="18"/>
    <x v="11"/>
    <x v="0"/>
  </r>
  <r>
    <d v="2023-12-20T00:00:00"/>
    <x v="14"/>
    <n v="19"/>
    <x v="2"/>
    <x v="0"/>
    <n v="0"/>
    <x v="14"/>
    <x v="3"/>
    <x v="1"/>
    <n v="133"/>
    <n v="187.53"/>
    <n v="2527"/>
    <n v="3563.07"/>
    <x v="19"/>
    <x v="11"/>
    <x v="0"/>
  </r>
  <r>
    <d v="2023-12-21T00:00:00"/>
    <x v="13"/>
    <n v="7"/>
    <x v="2"/>
    <x v="1"/>
    <n v="0"/>
    <x v="13"/>
    <x v="1"/>
    <x v="0"/>
    <n v="105"/>
    <n v="153.30000000000001"/>
    <n v="735"/>
    <n v="1073.1000000000001"/>
    <x v="20"/>
    <x v="11"/>
    <x v="0"/>
  </r>
  <r>
    <d v="2023-12-22T00:00:00"/>
    <x v="47"/>
    <n v="11"/>
    <x v="1"/>
    <x v="0"/>
    <n v="0"/>
    <x v="47"/>
    <x v="1"/>
    <x v="2"/>
    <n v="136"/>
    <n v="224.4"/>
    <n v="1496"/>
    <n v="2468.4"/>
    <x v="21"/>
    <x v="11"/>
    <x v="0"/>
  </r>
  <r>
    <d v="2023-12-23T00:00:00"/>
    <x v="41"/>
    <n v="5"/>
    <x v="0"/>
    <x v="1"/>
    <n v="0"/>
    <x v="41"/>
    <x v="3"/>
    <x v="2"/>
    <n v="71"/>
    <n v="80.23"/>
    <n v="355"/>
    <n v="401.15000000000003"/>
    <x v="22"/>
    <x v="11"/>
    <x v="0"/>
  </r>
  <r>
    <d v="2023-12-24T00:00:00"/>
    <x v="15"/>
    <n v="11"/>
    <x v="0"/>
    <x v="0"/>
    <n v="0"/>
    <x v="15"/>
    <x v="0"/>
    <x v="1"/>
    <n v="16"/>
    <n v="21.12"/>
    <n v="176"/>
    <n v="232.32000000000002"/>
    <x v="23"/>
    <x v="11"/>
    <x v="0"/>
  </r>
  <r>
    <d v="2023-12-25T00:00:00"/>
    <x v="4"/>
    <n v="14"/>
    <x v="1"/>
    <x v="1"/>
    <n v="0"/>
    <x v="4"/>
    <x v="3"/>
    <x v="2"/>
    <n v="10"/>
    <n v="11.2"/>
    <n v="140"/>
    <n v="156.79999999999998"/>
    <x v="24"/>
    <x v="11"/>
    <x v="0"/>
  </r>
  <r>
    <d v="2023-12-26T00:00:00"/>
    <x v="40"/>
    <n v="11"/>
    <x v="0"/>
    <x v="1"/>
    <n v="0"/>
    <x v="40"/>
    <x v="0"/>
    <x v="1"/>
    <n v="98"/>
    <n v="161.69999999999999"/>
    <n v="1078"/>
    <n v="1778.6999999999998"/>
    <x v="25"/>
    <x v="11"/>
    <x v="0"/>
  </r>
  <r>
    <d v="2023-12-27T00:00:00"/>
    <x v="15"/>
    <n v="17"/>
    <x v="0"/>
    <x v="0"/>
    <n v="0"/>
    <x v="15"/>
    <x v="0"/>
    <x v="1"/>
    <n v="16"/>
    <n v="21.12"/>
    <n v="272"/>
    <n v="359.04"/>
    <x v="26"/>
    <x v="11"/>
    <x v="0"/>
  </r>
  <r>
    <d v="2023-12-28T00:00:00"/>
    <x v="5"/>
    <n v="2"/>
    <x v="1"/>
    <x v="1"/>
    <n v="0"/>
    <x v="5"/>
    <x v="2"/>
    <x v="3"/>
    <n v="16"/>
    <n v="26.4"/>
    <n v="32"/>
    <n v="52.8"/>
    <x v="27"/>
    <x v="11"/>
    <x v="0"/>
  </r>
  <r>
    <d v="2023-12-29T00:00:00"/>
    <x v="42"/>
    <n v="8"/>
    <x v="2"/>
    <x v="1"/>
    <n v="0"/>
    <x v="42"/>
    <x v="4"/>
    <x v="0"/>
    <n v="124"/>
    <n v="167.4"/>
    <n v="992"/>
    <n v="1339.2"/>
    <x v="28"/>
    <x v="11"/>
    <x v="0"/>
  </r>
  <r>
    <d v="2023-12-30T00:00:00"/>
    <x v="24"/>
    <n v="17"/>
    <x v="2"/>
    <x v="0"/>
    <n v="0"/>
    <x v="24"/>
    <x v="3"/>
    <x v="3"/>
    <n v="124"/>
    <n v="204.60000000000002"/>
    <n v="2108"/>
    <n v="3478.2000000000003"/>
    <x v="29"/>
    <x v="11"/>
    <x v="0"/>
  </r>
  <r>
    <d v="2023-12-31T00:00:00"/>
    <x v="23"/>
    <n v="19"/>
    <x v="1"/>
    <x v="1"/>
    <n v="0"/>
    <x v="23"/>
    <x v="0"/>
    <x v="1"/>
    <n v="71"/>
    <n v="95.85"/>
    <n v="1349"/>
    <n v="1821.1499999999999"/>
    <x v="30"/>
    <x v="11"/>
    <x v="0"/>
  </r>
  <r>
    <d v="2024-01-02T00:00:00"/>
    <x v="4"/>
    <n v="10"/>
    <x v="0"/>
    <x v="0"/>
    <n v="0"/>
    <x v="4"/>
    <x v="3"/>
    <x v="2"/>
    <n v="10"/>
    <n v="11.2"/>
    <n v="100"/>
    <n v="112"/>
    <x v="1"/>
    <x v="0"/>
    <x v="1"/>
  </r>
  <r>
    <d v="2024-01-04T00:00:00"/>
    <x v="5"/>
    <n v="14"/>
    <x v="0"/>
    <x v="1"/>
    <n v="0"/>
    <x v="5"/>
    <x v="2"/>
    <x v="3"/>
    <n v="16"/>
    <n v="26.4"/>
    <n v="224"/>
    <n v="369.59999999999997"/>
    <x v="3"/>
    <x v="0"/>
    <x v="1"/>
  </r>
  <r>
    <d v="2024-01-06T00:00:00"/>
    <x v="6"/>
    <n v="10"/>
    <x v="1"/>
    <x v="0"/>
    <n v="0"/>
    <x v="6"/>
    <x v="0"/>
    <x v="2"/>
    <n v="44"/>
    <n v="48.4"/>
    <n v="440"/>
    <n v="484"/>
    <x v="5"/>
    <x v="0"/>
    <x v="1"/>
  </r>
  <r>
    <d v="2024-01-08T00:00:00"/>
    <x v="7"/>
    <n v="16"/>
    <x v="0"/>
    <x v="1"/>
    <n v="0"/>
    <x v="7"/>
    <x v="0"/>
    <x v="2"/>
    <n v="124"/>
    <n v="163.68"/>
    <n v="1984"/>
    <n v="2618.88"/>
    <x v="7"/>
    <x v="0"/>
    <x v="1"/>
  </r>
  <r>
    <d v="2024-01-10T00:00:00"/>
    <x v="8"/>
    <n v="14"/>
    <x v="0"/>
    <x v="1"/>
    <n v="0"/>
    <x v="8"/>
    <x v="1"/>
    <x v="1"/>
    <n v="10"/>
    <n v="11.3"/>
    <n v="140"/>
    <n v="158.20000000000002"/>
    <x v="9"/>
    <x v="0"/>
    <x v="1"/>
  </r>
  <r>
    <d v="2024-01-12T00:00:00"/>
    <x v="2"/>
    <n v="17"/>
    <x v="1"/>
    <x v="0"/>
    <n v="0"/>
    <x v="2"/>
    <x v="0"/>
    <x v="2"/>
    <n v="123"/>
    <n v="140.22"/>
    <n v="2091"/>
    <n v="2383.7399999999998"/>
    <x v="11"/>
    <x v="0"/>
    <x v="1"/>
  </r>
  <r>
    <d v="2024-01-14T00:00:00"/>
    <x v="9"/>
    <n v="10"/>
    <x v="2"/>
    <x v="1"/>
    <n v="0"/>
    <x v="9"/>
    <x v="4"/>
    <x v="2"/>
    <n v="12"/>
    <n v="13.44"/>
    <n v="120"/>
    <n v="134.4"/>
    <x v="13"/>
    <x v="0"/>
    <x v="1"/>
  </r>
  <r>
    <d v="2024-01-16T00:00:00"/>
    <x v="10"/>
    <n v="8"/>
    <x v="2"/>
    <x v="1"/>
    <n v="0"/>
    <x v="10"/>
    <x v="2"/>
    <x v="1"/>
    <n v="136"/>
    <n v="183.6"/>
    <n v="1088"/>
    <n v="1468.8"/>
    <x v="15"/>
    <x v="0"/>
    <x v="1"/>
  </r>
  <r>
    <d v="2024-01-18T00:00:00"/>
    <x v="9"/>
    <n v="12"/>
    <x v="1"/>
    <x v="0"/>
    <n v="0"/>
    <x v="9"/>
    <x v="4"/>
    <x v="2"/>
    <n v="12"/>
    <n v="13.44"/>
    <n v="144"/>
    <n v="161.28"/>
    <x v="17"/>
    <x v="0"/>
    <x v="1"/>
  </r>
  <r>
    <d v="2024-01-20T00:00:00"/>
    <x v="11"/>
    <n v="4"/>
    <x v="0"/>
    <x v="1"/>
    <n v="0"/>
    <x v="11"/>
    <x v="2"/>
    <x v="2"/>
    <n v="10"/>
    <n v="11.2"/>
    <n v="40"/>
    <n v="44.8"/>
    <x v="19"/>
    <x v="0"/>
    <x v="1"/>
  </r>
  <r>
    <d v="2024-01-22T00:00:00"/>
    <x v="12"/>
    <n v="8"/>
    <x v="0"/>
    <x v="0"/>
    <n v="0"/>
    <x v="12"/>
    <x v="3"/>
    <x v="0"/>
    <n v="16"/>
    <n v="17.600000000000001"/>
    <n v="128"/>
    <n v="140.80000000000001"/>
    <x v="21"/>
    <x v="0"/>
    <x v="1"/>
  </r>
  <r>
    <d v="2024-01-24T00:00:00"/>
    <x v="13"/>
    <n v="4"/>
    <x v="1"/>
    <x v="1"/>
    <n v="0"/>
    <x v="13"/>
    <x v="1"/>
    <x v="0"/>
    <n v="105"/>
    <n v="153.30000000000001"/>
    <n v="420"/>
    <n v="613.20000000000005"/>
    <x v="23"/>
    <x v="0"/>
    <x v="1"/>
  </r>
  <r>
    <d v="2024-01-26T00:00:00"/>
    <x v="14"/>
    <n v="19"/>
    <x v="0"/>
    <x v="0"/>
    <n v="0"/>
    <x v="14"/>
    <x v="3"/>
    <x v="1"/>
    <n v="133"/>
    <n v="187.53"/>
    <n v="2527"/>
    <n v="3563.07"/>
    <x v="25"/>
    <x v="0"/>
    <x v="1"/>
  </r>
  <r>
    <d v="2024-01-28T00:00:00"/>
    <x v="15"/>
    <n v="3"/>
    <x v="0"/>
    <x v="1"/>
    <n v="0"/>
    <x v="15"/>
    <x v="0"/>
    <x v="1"/>
    <n v="16"/>
    <n v="21.12"/>
    <n v="48"/>
    <n v="63.36"/>
    <x v="27"/>
    <x v="0"/>
    <x v="1"/>
  </r>
  <r>
    <d v="2024-01-30T00:00:00"/>
    <x v="7"/>
    <n v="14"/>
    <x v="1"/>
    <x v="1"/>
    <n v="0"/>
    <x v="7"/>
    <x v="0"/>
    <x v="2"/>
    <n v="124"/>
    <n v="163.68"/>
    <n v="1736"/>
    <n v="2291.52"/>
    <x v="29"/>
    <x v="0"/>
    <x v="1"/>
  </r>
  <r>
    <d v="2024-02-01T00:00:00"/>
    <x v="16"/>
    <n v="2"/>
    <x v="2"/>
    <x v="0"/>
    <n v="0"/>
    <x v="16"/>
    <x v="4"/>
    <x v="3"/>
    <n v="98"/>
    <n v="110.74"/>
    <n v="196"/>
    <n v="221.48"/>
    <x v="0"/>
    <x v="1"/>
    <x v="1"/>
  </r>
  <r>
    <d v="2024-02-03T00:00:00"/>
    <x v="12"/>
    <n v="7"/>
    <x v="2"/>
    <x v="1"/>
    <n v="0"/>
    <x v="12"/>
    <x v="3"/>
    <x v="0"/>
    <n v="16"/>
    <n v="17.600000000000001"/>
    <n v="112"/>
    <n v="123.20000000000002"/>
    <x v="2"/>
    <x v="1"/>
    <x v="1"/>
  </r>
  <r>
    <d v="2024-02-05T00:00:00"/>
    <x v="17"/>
    <n v="4"/>
    <x v="1"/>
    <x v="1"/>
    <n v="0"/>
    <x v="17"/>
    <x v="3"/>
    <x v="0"/>
    <n v="44"/>
    <n v="50.16"/>
    <n v="176"/>
    <n v="200.64"/>
    <x v="4"/>
    <x v="1"/>
    <x v="1"/>
  </r>
  <r>
    <d v="2024-02-07T00:00:00"/>
    <x v="0"/>
    <n v="10"/>
    <x v="0"/>
    <x v="0"/>
    <n v="0"/>
    <x v="0"/>
    <x v="0"/>
    <x v="0"/>
    <n v="136"/>
    <n v="153.68"/>
    <n v="1360"/>
    <n v="1536.8000000000002"/>
    <x v="6"/>
    <x v="1"/>
    <x v="1"/>
  </r>
  <r>
    <d v="2024-02-09T00:00:00"/>
    <x v="1"/>
    <n v="2"/>
    <x v="1"/>
    <x v="1"/>
    <n v="0"/>
    <x v="1"/>
    <x v="1"/>
    <x v="1"/>
    <n v="44"/>
    <n v="58.08"/>
    <n v="88"/>
    <n v="116.16"/>
    <x v="8"/>
    <x v="1"/>
    <x v="1"/>
  </r>
  <r>
    <d v="2024-02-11T00:00:00"/>
    <x v="2"/>
    <n v="2"/>
    <x v="2"/>
    <x v="1"/>
    <n v="0"/>
    <x v="2"/>
    <x v="0"/>
    <x v="2"/>
    <n v="123"/>
    <n v="140.22"/>
    <n v="246"/>
    <n v="280.44"/>
    <x v="10"/>
    <x v="1"/>
    <x v="1"/>
  </r>
  <r>
    <d v="2024-02-13T00:00:00"/>
    <x v="3"/>
    <n v="11"/>
    <x v="2"/>
    <x v="0"/>
    <n v="0"/>
    <x v="3"/>
    <x v="2"/>
    <x v="1"/>
    <n v="12"/>
    <n v="17.52"/>
    <n v="132"/>
    <n v="192.72"/>
    <x v="12"/>
    <x v="1"/>
    <x v="1"/>
  </r>
  <r>
    <d v="2024-02-15T00:00:00"/>
    <x v="1"/>
    <n v="18"/>
    <x v="1"/>
    <x v="1"/>
    <n v="0"/>
    <x v="1"/>
    <x v="1"/>
    <x v="1"/>
    <n v="44"/>
    <n v="58.08"/>
    <n v="792"/>
    <n v="1045.44"/>
    <x v="14"/>
    <x v="1"/>
    <x v="1"/>
  </r>
  <r>
    <d v="2024-02-17T00:00:00"/>
    <x v="4"/>
    <n v="10"/>
    <x v="0"/>
    <x v="0"/>
    <n v="0"/>
    <x v="4"/>
    <x v="3"/>
    <x v="2"/>
    <n v="10"/>
    <n v="11.2"/>
    <n v="100"/>
    <n v="112"/>
    <x v="16"/>
    <x v="1"/>
    <x v="1"/>
  </r>
  <r>
    <d v="2024-02-19T00:00:00"/>
    <x v="5"/>
    <n v="14"/>
    <x v="0"/>
    <x v="1"/>
    <n v="0"/>
    <x v="5"/>
    <x v="2"/>
    <x v="3"/>
    <n v="16"/>
    <n v="26.4"/>
    <n v="224"/>
    <n v="369.59999999999997"/>
    <x v="18"/>
    <x v="1"/>
    <x v="1"/>
  </r>
  <r>
    <d v="2024-02-21T00:00:00"/>
    <x v="6"/>
    <n v="10"/>
    <x v="1"/>
    <x v="0"/>
    <n v="0"/>
    <x v="6"/>
    <x v="0"/>
    <x v="2"/>
    <n v="44"/>
    <n v="48.4"/>
    <n v="440"/>
    <n v="484"/>
    <x v="20"/>
    <x v="1"/>
    <x v="1"/>
  </r>
  <r>
    <d v="2024-02-23T00:00:00"/>
    <x v="7"/>
    <n v="16"/>
    <x v="0"/>
    <x v="1"/>
    <n v="0"/>
    <x v="7"/>
    <x v="0"/>
    <x v="2"/>
    <n v="124"/>
    <n v="163.68"/>
    <n v="1984"/>
    <n v="2618.88"/>
    <x v="22"/>
    <x v="1"/>
    <x v="1"/>
  </r>
  <r>
    <d v="2024-02-25T00:00:00"/>
    <x v="8"/>
    <n v="14"/>
    <x v="0"/>
    <x v="1"/>
    <n v="0"/>
    <x v="8"/>
    <x v="1"/>
    <x v="1"/>
    <n v="10"/>
    <n v="11.3"/>
    <n v="140"/>
    <n v="158.20000000000002"/>
    <x v="24"/>
    <x v="1"/>
    <x v="1"/>
  </r>
  <r>
    <d v="2024-02-27T00:00:00"/>
    <x v="2"/>
    <n v="17"/>
    <x v="1"/>
    <x v="0"/>
    <n v="0"/>
    <x v="2"/>
    <x v="0"/>
    <x v="2"/>
    <n v="123"/>
    <n v="140.22"/>
    <n v="2091"/>
    <n v="2383.7399999999998"/>
    <x v="26"/>
    <x v="1"/>
    <x v="1"/>
  </r>
  <r>
    <d v="2024-02-29T00:00:00"/>
    <x v="9"/>
    <n v="10"/>
    <x v="2"/>
    <x v="1"/>
    <n v="0"/>
    <x v="9"/>
    <x v="4"/>
    <x v="2"/>
    <n v="12"/>
    <n v="13.44"/>
    <n v="120"/>
    <n v="134.4"/>
    <x v="28"/>
    <x v="1"/>
    <x v="1"/>
  </r>
  <r>
    <d v="2024-03-02T00:00:00"/>
    <x v="10"/>
    <n v="8"/>
    <x v="2"/>
    <x v="1"/>
    <n v="0"/>
    <x v="10"/>
    <x v="2"/>
    <x v="1"/>
    <n v="136"/>
    <n v="183.6"/>
    <n v="1088"/>
    <n v="1468.8"/>
    <x v="1"/>
    <x v="2"/>
    <x v="1"/>
  </r>
  <r>
    <d v="2024-03-04T00:00:00"/>
    <x v="9"/>
    <n v="12"/>
    <x v="1"/>
    <x v="0"/>
    <n v="0"/>
    <x v="9"/>
    <x v="4"/>
    <x v="2"/>
    <n v="12"/>
    <n v="13.44"/>
    <n v="144"/>
    <n v="161.28"/>
    <x v="3"/>
    <x v="2"/>
    <x v="1"/>
  </r>
  <r>
    <d v="2024-03-06T00:00:00"/>
    <x v="11"/>
    <n v="4"/>
    <x v="0"/>
    <x v="1"/>
    <n v="0"/>
    <x v="11"/>
    <x v="2"/>
    <x v="2"/>
    <n v="10"/>
    <n v="11.2"/>
    <n v="40"/>
    <n v="44.8"/>
    <x v="5"/>
    <x v="2"/>
    <x v="1"/>
  </r>
  <r>
    <d v="2024-03-08T00:00:00"/>
    <x v="12"/>
    <n v="8"/>
    <x v="0"/>
    <x v="0"/>
    <n v="0"/>
    <x v="12"/>
    <x v="3"/>
    <x v="0"/>
    <n v="16"/>
    <n v="17.600000000000001"/>
    <n v="128"/>
    <n v="140.80000000000001"/>
    <x v="7"/>
    <x v="2"/>
    <x v="1"/>
  </r>
  <r>
    <d v="2024-03-10T00:00:00"/>
    <x v="13"/>
    <n v="4"/>
    <x v="1"/>
    <x v="1"/>
    <n v="0"/>
    <x v="13"/>
    <x v="1"/>
    <x v="0"/>
    <n v="105"/>
    <n v="153.30000000000001"/>
    <n v="420"/>
    <n v="613.20000000000005"/>
    <x v="9"/>
    <x v="2"/>
    <x v="1"/>
  </r>
  <r>
    <d v="2024-03-12T00:00:00"/>
    <x v="14"/>
    <n v="19"/>
    <x v="0"/>
    <x v="0"/>
    <n v="0"/>
    <x v="14"/>
    <x v="3"/>
    <x v="1"/>
    <n v="133"/>
    <n v="187.53"/>
    <n v="2527"/>
    <n v="3563.07"/>
    <x v="11"/>
    <x v="2"/>
    <x v="1"/>
  </r>
  <r>
    <d v="2024-03-14T00:00:00"/>
    <x v="15"/>
    <n v="3"/>
    <x v="0"/>
    <x v="1"/>
    <n v="0"/>
    <x v="15"/>
    <x v="0"/>
    <x v="1"/>
    <n v="16"/>
    <n v="21.12"/>
    <n v="48"/>
    <n v="63.36"/>
    <x v="13"/>
    <x v="2"/>
    <x v="1"/>
  </r>
  <r>
    <d v="2024-03-16T00:00:00"/>
    <x v="7"/>
    <n v="14"/>
    <x v="1"/>
    <x v="1"/>
    <n v="0"/>
    <x v="7"/>
    <x v="0"/>
    <x v="2"/>
    <n v="124"/>
    <n v="163.68"/>
    <n v="1736"/>
    <n v="2291.52"/>
    <x v="15"/>
    <x v="2"/>
    <x v="1"/>
  </r>
  <r>
    <d v="2024-03-18T00:00:00"/>
    <x v="16"/>
    <n v="2"/>
    <x v="2"/>
    <x v="0"/>
    <n v="0"/>
    <x v="16"/>
    <x v="4"/>
    <x v="3"/>
    <n v="98"/>
    <n v="110.74"/>
    <n v="196"/>
    <n v="221.48"/>
    <x v="17"/>
    <x v="2"/>
    <x v="1"/>
  </r>
  <r>
    <d v="2024-03-20T00:00:00"/>
    <x v="12"/>
    <n v="7"/>
    <x v="2"/>
    <x v="1"/>
    <n v="0"/>
    <x v="12"/>
    <x v="3"/>
    <x v="0"/>
    <n v="16"/>
    <n v="17.600000000000001"/>
    <n v="112"/>
    <n v="123.20000000000002"/>
    <x v="19"/>
    <x v="2"/>
    <x v="1"/>
  </r>
  <r>
    <d v="2024-03-22T00:00:00"/>
    <x v="17"/>
    <n v="4"/>
    <x v="1"/>
    <x v="1"/>
    <n v="0"/>
    <x v="17"/>
    <x v="3"/>
    <x v="0"/>
    <n v="44"/>
    <n v="50.16"/>
    <n v="176"/>
    <n v="200.64"/>
    <x v="21"/>
    <x v="2"/>
    <x v="1"/>
  </r>
  <r>
    <d v="2024-03-24T00:00:00"/>
    <x v="18"/>
    <n v="20"/>
    <x v="0"/>
    <x v="0"/>
    <n v="0"/>
    <x v="18"/>
    <x v="4"/>
    <x v="1"/>
    <n v="133"/>
    <n v="146.30000000000001"/>
    <n v="2660"/>
    <n v="2926"/>
    <x v="23"/>
    <x v="2"/>
    <x v="1"/>
  </r>
  <r>
    <d v="2024-03-26T00:00:00"/>
    <x v="19"/>
    <n v="15"/>
    <x v="0"/>
    <x v="1"/>
    <n v="0"/>
    <x v="19"/>
    <x v="1"/>
    <x v="0"/>
    <n v="123"/>
    <n v="173.43"/>
    <n v="1845"/>
    <n v="2601.4500000000003"/>
    <x v="25"/>
    <x v="2"/>
    <x v="1"/>
  </r>
  <r>
    <d v="2024-03-28T00:00:00"/>
    <x v="20"/>
    <n v="2"/>
    <x v="1"/>
    <x v="0"/>
    <n v="0"/>
    <x v="20"/>
    <x v="4"/>
    <x v="0"/>
    <n v="44"/>
    <n v="72.599999999999994"/>
    <n v="88"/>
    <n v="145.19999999999999"/>
    <x v="27"/>
    <x v="2"/>
    <x v="1"/>
  </r>
  <r>
    <d v="2024-03-30T00:00:00"/>
    <x v="7"/>
    <n v="9"/>
    <x v="0"/>
    <x v="1"/>
    <n v="0"/>
    <x v="7"/>
    <x v="0"/>
    <x v="2"/>
    <n v="124"/>
    <n v="163.68"/>
    <n v="1116"/>
    <n v="1473.1200000000001"/>
    <x v="29"/>
    <x v="2"/>
    <x v="1"/>
  </r>
  <r>
    <d v="2024-04-01T00:00:00"/>
    <x v="21"/>
    <n v="6"/>
    <x v="0"/>
    <x v="0"/>
    <n v="0"/>
    <x v="21"/>
    <x v="3"/>
    <x v="1"/>
    <n v="105"/>
    <n v="117.6"/>
    <n v="630"/>
    <n v="705.59999999999991"/>
    <x v="0"/>
    <x v="3"/>
    <x v="1"/>
  </r>
  <r>
    <d v="2024-04-03T00:00:00"/>
    <x v="10"/>
    <n v="8"/>
    <x v="1"/>
    <x v="1"/>
    <n v="0"/>
    <x v="10"/>
    <x v="2"/>
    <x v="1"/>
    <n v="136"/>
    <n v="183.6"/>
    <n v="1088"/>
    <n v="1468.8"/>
    <x v="2"/>
    <x v="3"/>
    <x v="1"/>
  </r>
  <r>
    <d v="2024-04-05T00:00:00"/>
    <x v="1"/>
    <n v="12"/>
    <x v="2"/>
    <x v="1"/>
    <n v="0"/>
    <x v="1"/>
    <x v="1"/>
    <x v="1"/>
    <n v="44"/>
    <n v="58.08"/>
    <n v="528"/>
    <n v="696.96"/>
    <x v="4"/>
    <x v="3"/>
    <x v="1"/>
  </r>
  <r>
    <d v="2024-04-07T00:00:00"/>
    <x v="22"/>
    <n v="13"/>
    <x v="2"/>
    <x v="0"/>
    <n v="0"/>
    <x v="22"/>
    <x v="0"/>
    <x v="0"/>
    <n v="105"/>
    <n v="117.6"/>
    <n v="1365"/>
    <n v="1528.8"/>
    <x v="6"/>
    <x v="3"/>
    <x v="1"/>
  </r>
  <r>
    <d v="2024-04-09T00:00:00"/>
    <x v="23"/>
    <n v="14"/>
    <x v="1"/>
    <x v="1"/>
    <n v="0"/>
    <x v="23"/>
    <x v="0"/>
    <x v="1"/>
    <n v="71"/>
    <n v="95.85"/>
    <n v="994"/>
    <n v="1341.8999999999999"/>
    <x v="8"/>
    <x v="3"/>
    <x v="1"/>
  </r>
  <r>
    <d v="2024-04-11T00:00:00"/>
    <x v="24"/>
    <n v="2"/>
    <x v="0"/>
    <x v="1"/>
    <n v="0"/>
    <x v="24"/>
    <x v="3"/>
    <x v="3"/>
    <n v="124"/>
    <n v="204.60000000000002"/>
    <n v="248"/>
    <n v="409.20000000000005"/>
    <x v="10"/>
    <x v="3"/>
    <x v="1"/>
  </r>
  <r>
    <d v="2024-04-13T00:00:00"/>
    <x v="25"/>
    <n v="19"/>
    <x v="0"/>
    <x v="0"/>
    <n v="0"/>
    <x v="25"/>
    <x v="1"/>
    <x v="1"/>
    <n v="16"/>
    <n v="18.240000000000002"/>
    <n v="304"/>
    <n v="346.56000000000006"/>
    <x v="12"/>
    <x v="3"/>
    <x v="1"/>
  </r>
  <r>
    <d v="2024-04-15T00:00:00"/>
    <x v="26"/>
    <n v="19"/>
    <x v="1"/>
    <x v="1"/>
    <n v="0"/>
    <x v="26"/>
    <x v="4"/>
    <x v="2"/>
    <n v="10"/>
    <n v="14.600000000000001"/>
    <n v="190"/>
    <n v="277.40000000000003"/>
    <x v="14"/>
    <x v="3"/>
    <x v="1"/>
  </r>
  <r>
    <d v="2024-04-17T00:00:00"/>
    <x v="24"/>
    <n v="7"/>
    <x v="0"/>
    <x v="0"/>
    <n v="0"/>
    <x v="24"/>
    <x v="3"/>
    <x v="3"/>
    <n v="124"/>
    <n v="204.60000000000002"/>
    <n v="868"/>
    <n v="1432.2000000000003"/>
    <x v="16"/>
    <x v="3"/>
    <x v="1"/>
  </r>
  <r>
    <d v="2024-04-19T00:00:00"/>
    <x v="5"/>
    <n v="14"/>
    <x v="0"/>
    <x v="1"/>
    <n v="0"/>
    <x v="5"/>
    <x v="2"/>
    <x v="3"/>
    <n v="16"/>
    <n v="26.4"/>
    <n v="224"/>
    <n v="369.59999999999997"/>
    <x v="18"/>
    <x v="3"/>
    <x v="1"/>
  </r>
  <r>
    <d v="2024-04-21T00:00:00"/>
    <x v="20"/>
    <n v="7"/>
    <x v="1"/>
    <x v="0"/>
    <n v="0"/>
    <x v="20"/>
    <x v="4"/>
    <x v="0"/>
    <n v="44"/>
    <n v="72.599999999999994"/>
    <n v="308"/>
    <n v="508.19999999999993"/>
    <x v="20"/>
    <x v="3"/>
    <x v="1"/>
  </r>
  <r>
    <d v="2024-04-23T00:00:00"/>
    <x v="27"/>
    <n v="10"/>
    <x v="2"/>
    <x v="1"/>
    <n v="0"/>
    <x v="27"/>
    <x v="0"/>
    <x v="3"/>
    <n v="133"/>
    <n v="194.18"/>
    <n v="1330"/>
    <n v="1941.8000000000002"/>
    <x v="22"/>
    <x v="3"/>
    <x v="1"/>
  </r>
  <r>
    <d v="2024-04-25T00:00:00"/>
    <x v="26"/>
    <n v="18"/>
    <x v="2"/>
    <x v="1"/>
    <n v="0"/>
    <x v="26"/>
    <x v="4"/>
    <x v="2"/>
    <n v="10"/>
    <n v="14.600000000000001"/>
    <n v="180"/>
    <n v="262.8"/>
    <x v="24"/>
    <x v="3"/>
    <x v="1"/>
  </r>
  <r>
    <d v="2024-04-27T00:00:00"/>
    <x v="18"/>
    <n v="13"/>
    <x v="1"/>
    <x v="0"/>
    <n v="0"/>
    <x v="18"/>
    <x v="4"/>
    <x v="1"/>
    <n v="133"/>
    <n v="146.30000000000001"/>
    <n v="1729"/>
    <n v="1901.9"/>
    <x v="26"/>
    <x v="3"/>
    <x v="1"/>
  </r>
  <r>
    <d v="2024-04-29T00:00:00"/>
    <x v="28"/>
    <n v="12"/>
    <x v="0"/>
    <x v="1"/>
    <n v="0"/>
    <x v="28"/>
    <x v="2"/>
    <x v="2"/>
    <n v="124"/>
    <n v="140.12"/>
    <n v="1488"/>
    <n v="1681.44"/>
    <x v="28"/>
    <x v="3"/>
    <x v="1"/>
  </r>
  <r>
    <d v="2024-05-01T00:00:00"/>
    <x v="29"/>
    <n v="5"/>
    <x v="0"/>
    <x v="1"/>
    <n v="0"/>
    <x v="29"/>
    <x v="4"/>
    <x v="1"/>
    <n v="123"/>
    <n v="179.58"/>
    <n v="615"/>
    <n v="897.90000000000009"/>
    <x v="0"/>
    <x v="4"/>
    <x v="1"/>
  </r>
  <r>
    <d v="2024-05-03T00:00:00"/>
    <x v="28"/>
    <n v="10"/>
    <x v="1"/>
    <x v="0"/>
    <n v="0"/>
    <x v="28"/>
    <x v="2"/>
    <x v="2"/>
    <n v="124"/>
    <n v="140.12"/>
    <n v="1240"/>
    <n v="1401.2"/>
    <x v="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A0A2B-85BE-40B5-9DFA-D1DBC23F674F}" name="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1:I13" firstHeaderRow="0" firstDataRow="1" firstDataCol="1"/>
  <pivotFields count="16">
    <pivotField numFmtId="15" showAll="0"/>
    <pivotField showAll="0"/>
    <pivotField showAll="0"/>
    <pivotField showAll="0">
      <items count="4">
        <item x="1"/>
        <item x="2"/>
        <item x="0"/>
        <item t="default"/>
      </items>
    </pivotField>
    <pivotField showAll="0">
      <items count="3">
        <item x="1"/>
        <item x="0"/>
        <item t="default"/>
      </items>
    </pivotField>
    <pivotField numFmtId="9" showAll="0"/>
    <pivotField showAll="0"/>
    <pivotField showAll="0"/>
    <pivotField showAll="0"/>
    <pivotField numFmtId="164" showAll="0"/>
    <pivotField numFmtId="164" showAll="0"/>
    <pivotField dataField="1" numFmtId="164" showAll="0"/>
    <pivotField dataField="1" numFmtId="16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A42C3-C373-44AB-8656-04B68498C826}"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K1:AL4" firstHeaderRow="1" firstDataRow="1" firstDataCol="1"/>
  <pivotFields count="16">
    <pivotField numFmtId="15" showAll="0"/>
    <pivotField showAll="0"/>
    <pivotField showAll="0"/>
    <pivotField axis="axisRow" showAll="0">
      <items count="4">
        <item x="1"/>
        <item x="2"/>
        <item x="0"/>
        <item t="default"/>
      </items>
    </pivotField>
    <pivotField showAll="0">
      <items count="3">
        <item x="1"/>
        <item x="0"/>
        <item t="default"/>
      </items>
    </pivotField>
    <pivotField numFmtId="9" showAll="0"/>
    <pivotField showAll="0"/>
    <pivotField showAll="0">
      <items count="6">
        <item x="3"/>
        <item x="4"/>
        <item x="0"/>
        <item x="1"/>
        <item x="2"/>
        <item t="default"/>
      </items>
    </pivotField>
    <pivotField showAll="0"/>
    <pivotField numFmtId="164" showAll="0"/>
    <pivotField numFmtId="164" showAll="0"/>
    <pivotField numFmtId="164" showAll="0"/>
    <pivotField dataField="1" numFmtId="16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1A8156-0F53-468C-9A33-B5D5E7A39D47}"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2" firstHeaderRow="0" firstDataRow="1" firstDataCol="0"/>
  <pivotFields count="16">
    <pivotField numFmtId="15" showAll="0"/>
    <pivotField showAll="0"/>
    <pivotField showAll="0"/>
    <pivotField showAll="0">
      <items count="4">
        <item x="1"/>
        <item x="2"/>
        <item x="0"/>
        <item t="default"/>
      </items>
    </pivotField>
    <pivotField showAll="0">
      <items count="3">
        <item x="1"/>
        <item x="0"/>
        <item t="default"/>
      </items>
    </pivotField>
    <pivotField numFmtId="9" showAll="0"/>
    <pivotField showAll="0"/>
    <pivotField showAll="0"/>
    <pivotField showAll="0"/>
    <pivotField numFmtId="164" showAll="0"/>
    <pivotField numFmtId="164" showAll="0"/>
    <pivotField dataField="1" numFmtId="164" showAll="0"/>
    <pivotField dataField="1" numFmtId="16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748763-8E25-4687-8BD8-2534823417EF}" name="CATEGORY 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E1:AF6" firstHeaderRow="1" firstDataRow="1" firstDataCol="1"/>
  <pivotFields count="16">
    <pivotField numFmtId="15" showAll="0"/>
    <pivotField showAll="0"/>
    <pivotField showAll="0"/>
    <pivotField showAll="0">
      <items count="4">
        <item x="1"/>
        <item x="2"/>
        <item x="0"/>
        <item t="default"/>
      </items>
    </pivotField>
    <pivotField showAll="0">
      <items count="3">
        <item x="1"/>
        <item x="0"/>
        <item t="default"/>
      </items>
    </pivotField>
    <pivotField numFmtId="9" showAll="0"/>
    <pivotField showAll="0"/>
    <pivotField axis="axisRow" showAll="0">
      <items count="6">
        <item x="3"/>
        <item x="4"/>
        <item x="0"/>
        <item x="1"/>
        <item x="2"/>
        <item t="default"/>
      </items>
    </pivotField>
    <pivotField showAll="0"/>
    <pivotField numFmtId="164" showAll="0"/>
    <pivotField numFmtId="164" showAll="0"/>
    <pivotField numFmtId="164" showAll="0"/>
    <pivotField dataField="1" numFmtId="16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2D703D-BF44-46C3-9B03-186EAA485263}" name="payment 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N1:AO3" firstHeaderRow="1" firstDataRow="1" firstDataCol="1"/>
  <pivotFields count="16">
    <pivotField numFmtId="15" showAll="0"/>
    <pivotField showAll="0"/>
    <pivotField showAll="0"/>
    <pivotField showAll="0">
      <items count="4">
        <item x="1"/>
        <item x="2"/>
        <item x="0"/>
        <item t="default"/>
      </items>
    </pivotField>
    <pivotField axis="axisRow" showAll="0">
      <items count="3">
        <item x="1"/>
        <item x="0"/>
        <item t="default"/>
      </items>
    </pivotField>
    <pivotField numFmtId="9" showAll="0"/>
    <pivotField showAll="0"/>
    <pivotField showAll="0">
      <items count="6">
        <item x="3"/>
        <item x="4"/>
        <item x="0"/>
        <item x="1"/>
        <item x="2"/>
        <item t="default"/>
      </items>
    </pivotField>
    <pivotField showAll="0"/>
    <pivotField numFmtId="164" showAll="0"/>
    <pivotField numFmtId="164" showAll="0"/>
    <pivotField numFmtId="164" showAll="0"/>
    <pivotField dataField="1" numFmtId="164" showAll="0"/>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4AD18C-E0E9-4492-8BB1-9697AC2B2E05}" name="PRODUCT WIS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gridDropZones="1" multipleFieldFilters="0">
  <location ref="P1:S52" firstHeaderRow="1" firstDataRow="2" firstDataCol="2"/>
  <pivotFields count="16">
    <pivotField compact="0" numFmtId="15" outline="0" showAll="0"/>
    <pivotField axis="axisRow" compact="0" outline="0" showAll="0" sortType="descending" defaultSubtotal="0">
      <items count="50">
        <item x="37"/>
        <item x="12"/>
        <item x="4"/>
        <item x="24"/>
        <item x="3"/>
        <item x="14"/>
        <item x="10"/>
        <item x="32"/>
        <item x="11"/>
        <item x="5"/>
        <item x="33"/>
        <item x="28"/>
        <item x="46"/>
        <item x="45"/>
        <item x="1"/>
        <item x="13"/>
        <item x="41"/>
        <item x="34"/>
        <item x="36"/>
        <item x="43"/>
        <item x="47"/>
        <item x="19"/>
        <item x="8"/>
        <item x="25"/>
        <item x="49"/>
        <item x="7"/>
        <item x="27"/>
        <item x="17"/>
        <item x="23"/>
        <item x="6"/>
        <item x="22"/>
        <item x="40"/>
        <item x="31"/>
        <item x="0"/>
        <item x="2"/>
        <item x="30"/>
        <item x="15"/>
        <item x="26"/>
        <item x="21"/>
        <item x="42"/>
        <item x="18"/>
        <item x="39"/>
        <item x="20"/>
        <item x="44"/>
        <item x="16"/>
        <item x="48"/>
        <item x="9"/>
        <item x="35"/>
        <item x="29"/>
        <item x="38"/>
      </items>
    </pivotField>
    <pivotField dataField="1" compact="0" outline="0" showAll="0"/>
    <pivotField compact="0" outline="0" showAll="0">
      <items count="4">
        <item x="1"/>
        <item x="2"/>
        <item x="0"/>
        <item t="default"/>
      </items>
    </pivotField>
    <pivotField compact="0" outline="0" showAll="0"/>
    <pivotField compact="0" numFmtId="9" outline="0" showAll="0"/>
    <pivotField compact="0" outline="0" showAll="0">
      <items count="51">
        <item x="38"/>
        <item x="29"/>
        <item x="35"/>
        <item x="9"/>
        <item x="48"/>
        <item x="16"/>
        <item x="44"/>
        <item x="20"/>
        <item x="39"/>
        <item x="18"/>
        <item x="42"/>
        <item x="21"/>
        <item x="26"/>
        <item x="15"/>
        <item x="30"/>
        <item x="2"/>
        <item x="0"/>
        <item x="31"/>
        <item x="40"/>
        <item x="22"/>
        <item x="6"/>
        <item x="23"/>
        <item x="17"/>
        <item x="27"/>
        <item x="7"/>
        <item x="49"/>
        <item x="25"/>
        <item x="8"/>
        <item x="19"/>
        <item x="47"/>
        <item x="43"/>
        <item x="36"/>
        <item x="34"/>
        <item x="41"/>
        <item x="13"/>
        <item x="1"/>
        <item x="45"/>
        <item x="46"/>
        <item x="28"/>
        <item x="33"/>
        <item x="5"/>
        <item x="11"/>
        <item x="32"/>
        <item x="10"/>
        <item x="14"/>
        <item x="3"/>
        <item x="24"/>
        <item x="4"/>
        <item x="12"/>
        <item x="37"/>
        <item t="default"/>
      </items>
    </pivotField>
    <pivotField compact="0" outline="0" showAll="0"/>
    <pivotField axis="axisRow" compact="0" outline="0" showAll="0" defaultSubtotal="0">
      <items count="4">
        <item x="2"/>
        <item x="1"/>
        <item x="0"/>
        <item x="3"/>
      </items>
    </pivotField>
    <pivotField compact="0" numFmtId="164" outline="0" showAll="0"/>
    <pivotField compact="0" numFmtId="164" outline="0" showAll="0"/>
    <pivotField compact="0" numFmtId="164" outline="0" showAll="0"/>
    <pivotField dataField="1" compact="0" numFmtId="164" outline="0" showAll="0"/>
    <pivotField compact="0" outline="0"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1"/>
    <field x="8"/>
  </rowFields>
  <rowItems count="50">
    <i>
      <x/>
      <x v="1"/>
    </i>
    <i>
      <x v="1"/>
      <x v="2"/>
    </i>
    <i>
      <x v="2"/>
      <x/>
    </i>
    <i>
      <x v="3"/>
      <x v="3"/>
    </i>
    <i>
      <x v="4"/>
      <x v="1"/>
    </i>
    <i>
      <x v="5"/>
      <x v="1"/>
    </i>
    <i>
      <x v="6"/>
      <x v="1"/>
    </i>
    <i>
      <x v="7"/>
      <x v="2"/>
    </i>
    <i>
      <x v="8"/>
      <x/>
    </i>
    <i>
      <x v="9"/>
      <x v="3"/>
    </i>
    <i>
      <x v="10"/>
      <x v="1"/>
    </i>
    <i>
      <x v="11"/>
      <x/>
    </i>
    <i>
      <x v="12"/>
      <x v="2"/>
    </i>
    <i>
      <x v="13"/>
      <x v="1"/>
    </i>
    <i>
      <x v="14"/>
      <x v="1"/>
    </i>
    <i>
      <x v="15"/>
      <x v="2"/>
    </i>
    <i>
      <x v="16"/>
      <x/>
    </i>
    <i>
      <x v="17"/>
      <x/>
    </i>
    <i>
      <x v="18"/>
      <x v="3"/>
    </i>
    <i>
      <x v="19"/>
      <x v="1"/>
    </i>
    <i>
      <x v="20"/>
      <x/>
    </i>
    <i>
      <x v="21"/>
      <x v="2"/>
    </i>
    <i>
      <x v="22"/>
      <x v="1"/>
    </i>
    <i>
      <x v="23"/>
      <x v="1"/>
    </i>
    <i>
      <x v="24"/>
      <x v="2"/>
    </i>
    <i>
      <x v="25"/>
      <x/>
    </i>
    <i>
      <x v="26"/>
      <x v="3"/>
    </i>
    <i>
      <x v="27"/>
      <x v="2"/>
    </i>
    <i>
      <x v="28"/>
      <x v="1"/>
    </i>
    <i>
      <x v="29"/>
      <x/>
    </i>
    <i>
      <x v="30"/>
      <x v="2"/>
    </i>
    <i>
      <x v="31"/>
      <x v="1"/>
    </i>
    <i>
      <x v="32"/>
      <x v="1"/>
    </i>
    <i>
      <x v="33"/>
      <x v="2"/>
    </i>
    <i>
      <x v="34"/>
      <x/>
    </i>
    <i>
      <x v="35"/>
      <x v="3"/>
    </i>
    <i>
      <x v="36"/>
      <x v="1"/>
    </i>
    <i>
      <x v="37"/>
      <x/>
    </i>
    <i>
      <x v="38"/>
      <x v="1"/>
    </i>
    <i>
      <x v="39"/>
      <x v="2"/>
    </i>
    <i>
      <x v="40"/>
      <x v="1"/>
    </i>
    <i>
      <x v="41"/>
      <x v="1"/>
    </i>
    <i>
      <x v="42"/>
      <x v="2"/>
    </i>
    <i>
      <x v="43"/>
      <x/>
    </i>
    <i>
      <x v="44"/>
      <x v="3"/>
    </i>
    <i>
      <x v="45"/>
      <x v="1"/>
    </i>
    <i>
      <x v="46"/>
      <x/>
    </i>
    <i>
      <x v="47"/>
      <x v="2"/>
    </i>
    <i>
      <x v="48"/>
      <x v="1"/>
    </i>
    <i>
      <x v="49"/>
      <x v="1"/>
    </i>
  </rowItems>
  <colFields count="1">
    <field x="-2"/>
  </colFields>
  <colItems count="2">
    <i>
      <x/>
    </i>
    <i i="1">
      <x v="1"/>
    </i>
  </colItems>
  <dataFields count="2">
    <dataField name="Sum of TOTAL SELLING VALUE" fld="12" baseField="0" baseItem="0"/>
    <dataField name="Sum of Q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9948DE-2449-413C-9D95-79AFBF4C5220}"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B32" firstHeaderRow="1" firstDataRow="1" firstDataCol="1"/>
  <pivotFields count="16">
    <pivotField numFmtId="15" showAll="0"/>
    <pivotField showAll="0"/>
    <pivotField showAll="0"/>
    <pivotField showAll="0">
      <items count="4">
        <item x="1"/>
        <item x="2"/>
        <item x="0"/>
        <item t="default"/>
      </items>
    </pivotField>
    <pivotField showAll="0">
      <items count="3">
        <item x="1"/>
        <item x="0"/>
        <item t="default"/>
      </items>
    </pivotField>
    <pivotField numFmtId="9" showAll="0"/>
    <pivotField showAll="0"/>
    <pivotField showAll="0"/>
    <pivotField showAll="0"/>
    <pivotField numFmtId="164" showAll="0"/>
    <pivotField numFmtId="164" showAll="0"/>
    <pivotField numFmtId="164" showAll="0"/>
    <pivotField dataField="1" numFmtId="164"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4"/>
  </dataFields>
  <formats count="3">
    <format dxfId="2">
      <pivotArea dataOnly="0" outline="0" axis="axisValues" fieldPosition="0"/>
    </format>
    <format dxfId="1">
      <pivotArea outline="0" collapsedLevelsAreSubtotals="1" fieldPosition="0"/>
    </format>
    <format dxfId="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5972A7-0ABB-40E1-8128-875D9D2F3A34}" sourceName="MONTH">
  <pivotTables>
    <pivotTable tabId="4" name="DAILY"/>
    <pivotTable tabId="4" name="CATEGORY WISE"/>
    <pivotTable tabId="4" name="MONTHLY"/>
    <pivotTable tabId="4" name="PRODUCT WISE"/>
    <pivotTable tabId="4" name="salestype"/>
    <pivotTable tabId="4" name="TOTAL SALES"/>
  </pivotTables>
  <data>
    <tabular pivotCacheId="209719008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107F3B9-1582-4B46-84E8-9F25080B150B}" sourceName="YEAR">
  <pivotTables>
    <pivotTable tabId="4" name="DAILY"/>
    <pivotTable tabId="4" name="CATEGORY WISE"/>
    <pivotTable tabId="4" name="MONTHLY"/>
    <pivotTable tabId="4" name="payment mode"/>
    <pivotTable tabId="4" name="PRODUCT WISE"/>
    <pivotTable tabId="4" name="salestype"/>
    <pivotTable tabId="4" name="TOTAL SALES"/>
  </pivotTables>
  <data>
    <tabular pivotCacheId="209719008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7172AE0C-6120-4FF2-A480-9F95110B8F57}" sourceName="SALES TYPE">
  <pivotTables>
    <pivotTable tabId="4" name="DAILY"/>
    <pivotTable tabId="4" name="CATEGORY WISE"/>
    <pivotTable tabId="4" name="MONTHLY"/>
    <pivotTable tabId="4" name="payment mode"/>
    <pivotTable tabId="4" name="PRODUCT WISE"/>
    <pivotTable tabId="4" name="TOTAL SALES"/>
  </pivotTables>
  <data>
    <tabular pivotCacheId="209719008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0742B552-4260-4602-9DA9-848B44DD6E6A}" sourceName="PAYMENT MODE">
  <pivotTables>
    <pivotTable tabId="4" name="DAILY"/>
    <pivotTable tabId="4" name="CATEGORY WISE"/>
    <pivotTable tabId="4" name="MONTHLY"/>
    <pivotTable tabId="4" name="payment mode"/>
    <pivotTable tabId="4" name="salestype"/>
    <pivotTable tabId="4" name="TOTAL SALES"/>
  </pivotTables>
  <data>
    <tabular pivotCacheId="20971900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C5EFD13-E3B2-45C1-9A93-0EB7A4463270}" cache="Slicer_MONTH" caption="MONTH" rowHeight="234950"/>
  <slicer name="YEAR" xr10:uid="{008F41B5-774C-48FF-AAED-ECDDF97ED8F1}" cache="Slicer_YEAR" caption="YEAR" rowHeight="234950"/>
  <slicer name="SALES TYPE" xr10:uid="{D974D25E-4C4A-42D2-9ED0-E69C808263FA}" cache="Slicer_SALES_TYPE" caption="SALES TYPE" rowHeight="234950"/>
  <slicer name="PAYMENT MODE" xr10:uid="{2F16F5AB-E0F8-4D35-9786-FDEA739641CD}" cache="Slicer_PAYMENT_MODE" caption="PAYMENT MODE" rowHeight="23495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7"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F72B5-59C0-4415-A412-0EF985DCEFFC}">
  <dimension ref="A1:F51"/>
  <sheetViews>
    <sheetView workbookViewId="0">
      <selection activeCell="B2" sqref="B2"/>
    </sheetView>
  </sheetViews>
  <sheetFormatPr defaultRowHeight="14.4" x14ac:dyDescent="0.3"/>
  <cols>
    <col min="1" max="1" width="11.33203125" bestFit="1" customWidth="1"/>
    <col min="2" max="2" width="18.109375" customWidth="1"/>
    <col min="3" max="3" width="16.77734375" customWidth="1"/>
    <col min="4" max="4" width="11.21875" customWidth="1"/>
    <col min="5" max="5" width="17.109375" customWidth="1"/>
    <col min="6" max="6" width="17.88671875" customWidth="1"/>
  </cols>
  <sheetData>
    <row r="1" spans="1:6" x14ac:dyDescent="0.3">
      <c r="A1" t="s">
        <v>0</v>
      </c>
      <c r="B1" t="s">
        <v>1</v>
      </c>
      <c r="C1" t="s">
        <v>2</v>
      </c>
      <c r="D1" t="s">
        <v>3</v>
      </c>
      <c r="E1" t="s">
        <v>4</v>
      </c>
      <c r="F1" t="s">
        <v>5</v>
      </c>
    </row>
    <row r="2" spans="1:6" x14ac:dyDescent="0.3">
      <c r="A2" t="s">
        <v>6</v>
      </c>
      <c r="B2" t="s">
        <v>7</v>
      </c>
      <c r="C2" t="s">
        <v>8</v>
      </c>
      <c r="D2" t="s">
        <v>9</v>
      </c>
      <c r="E2">
        <v>98</v>
      </c>
      <c r="F2">
        <v>129.36000000000001</v>
      </c>
    </row>
    <row r="3" spans="1:6" x14ac:dyDescent="0.3">
      <c r="A3" t="s">
        <v>10</v>
      </c>
      <c r="B3" t="s">
        <v>11</v>
      </c>
      <c r="C3" t="s">
        <v>8</v>
      </c>
      <c r="D3" t="s">
        <v>9</v>
      </c>
      <c r="E3">
        <v>105</v>
      </c>
      <c r="F3">
        <v>117.6</v>
      </c>
    </row>
    <row r="4" spans="1:6" x14ac:dyDescent="0.3">
      <c r="A4" t="s">
        <v>12</v>
      </c>
      <c r="B4" t="s">
        <v>13</v>
      </c>
      <c r="C4" t="s">
        <v>8</v>
      </c>
      <c r="D4" t="s">
        <v>14</v>
      </c>
      <c r="E4">
        <v>44</v>
      </c>
      <c r="F4">
        <v>50.16</v>
      </c>
    </row>
    <row r="5" spans="1:6" x14ac:dyDescent="0.3">
      <c r="A5" t="s">
        <v>15</v>
      </c>
      <c r="B5" t="s">
        <v>16</v>
      </c>
      <c r="C5" t="s">
        <v>8</v>
      </c>
      <c r="D5" t="s">
        <v>17</v>
      </c>
      <c r="E5">
        <v>71</v>
      </c>
      <c r="F5">
        <v>80.23</v>
      </c>
    </row>
    <row r="6" spans="1:6" x14ac:dyDescent="0.3">
      <c r="A6" t="s">
        <v>18</v>
      </c>
      <c r="B6" t="s">
        <v>19</v>
      </c>
      <c r="C6" t="s">
        <v>8</v>
      </c>
      <c r="D6" t="s">
        <v>9</v>
      </c>
      <c r="E6">
        <v>133</v>
      </c>
      <c r="F6">
        <v>187.53</v>
      </c>
    </row>
    <row r="7" spans="1:6" x14ac:dyDescent="0.3">
      <c r="A7" t="s">
        <v>20</v>
      </c>
      <c r="B7" t="s">
        <v>21</v>
      </c>
      <c r="C7" t="s">
        <v>8</v>
      </c>
      <c r="D7" t="s">
        <v>22</v>
      </c>
      <c r="E7">
        <v>124</v>
      </c>
      <c r="F7">
        <v>204.60000000000002</v>
      </c>
    </row>
    <row r="8" spans="1:6" x14ac:dyDescent="0.3">
      <c r="A8" t="s">
        <v>23</v>
      </c>
      <c r="B8" t="s">
        <v>24</v>
      </c>
      <c r="C8" t="s">
        <v>8</v>
      </c>
      <c r="D8" t="s">
        <v>17</v>
      </c>
      <c r="E8">
        <v>10</v>
      </c>
      <c r="F8">
        <v>11.2</v>
      </c>
    </row>
    <row r="9" spans="1:6" x14ac:dyDescent="0.3">
      <c r="A9" t="s">
        <v>25</v>
      </c>
      <c r="B9" t="s">
        <v>26</v>
      </c>
      <c r="C9" t="s">
        <v>8</v>
      </c>
      <c r="D9" t="s">
        <v>14</v>
      </c>
      <c r="E9">
        <v>16</v>
      </c>
      <c r="F9">
        <v>17.600000000000001</v>
      </c>
    </row>
    <row r="10" spans="1:6" x14ac:dyDescent="0.3">
      <c r="A10" t="s">
        <v>27</v>
      </c>
      <c r="B10" t="s">
        <v>28</v>
      </c>
      <c r="C10" t="s">
        <v>8</v>
      </c>
      <c r="D10" t="s">
        <v>9</v>
      </c>
      <c r="E10">
        <v>10</v>
      </c>
      <c r="F10">
        <v>13.5</v>
      </c>
    </row>
    <row r="11" spans="1:6" x14ac:dyDescent="0.3">
      <c r="A11" t="s">
        <v>29</v>
      </c>
      <c r="B11" t="s">
        <v>30</v>
      </c>
      <c r="C11" t="s">
        <v>31</v>
      </c>
      <c r="D11" t="s">
        <v>9</v>
      </c>
      <c r="E11">
        <v>123</v>
      </c>
      <c r="F11">
        <v>179.58</v>
      </c>
    </row>
    <row r="12" spans="1:6" x14ac:dyDescent="0.3">
      <c r="A12" t="s">
        <v>32</v>
      </c>
      <c r="B12" t="s">
        <v>33</v>
      </c>
      <c r="C12" t="s">
        <v>31</v>
      </c>
      <c r="D12" t="s">
        <v>14</v>
      </c>
      <c r="E12">
        <v>136</v>
      </c>
      <c r="F12">
        <v>179.52</v>
      </c>
    </row>
    <row r="13" spans="1:6" x14ac:dyDescent="0.3">
      <c r="A13" t="s">
        <v>34</v>
      </c>
      <c r="B13" t="s">
        <v>35</v>
      </c>
      <c r="C13" t="s">
        <v>31</v>
      </c>
      <c r="D13" t="s">
        <v>17</v>
      </c>
      <c r="E13">
        <v>12</v>
      </c>
      <c r="F13">
        <v>13.44</v>
      </c>
    </row>
    <row r="14" spans="1:6" x14ac:dyDescent="0.3">
      <c r="A14" t="s">
        <v>36</v>
      </c>
      <c r="B14" t="s">
        <v>37</v>
      </c>
      <c r="C14" t="s">
        <v>31</v>
      </c>
      <c r="D14" t="s">
        <v>9</v>
      </c>
      <c r="E14">
        <v>63</v>
      </c>
      <c r="F14">
        <v>71.819999999999993</v>
      </c>
    </row>
    <row r="15" spans="1:6" x14ac:dyDescent="0.3">
      <c r="A15" t="s">
        <v>38</v>
      </c>
      <c r="B15" t="s">
        <v>39</v>
      </c>
      <c r="C15" t="s">
        <v>31</v>
      </c>
      <c r="D15" t="s">
        <v>22</v>
      </c>
      <c r="E15">
        <v>98</v>
      </c>
      <c r="F15">
        <v>110.74</v>
      </c>
    </row>
    <row r="16" spans="1:6" x14ac:dyDescent="0.3">
      <c r="A16" t="s">
        <v>40</v>
      </c>
      <c r="B16" t="s">
        <v>41</v>
      </c>
      <c r="C16" t="s">
        <v>31</v>
      </c>
      <c r="D16" t="s">
        <v>17</v>
      </c>
      <c r="E16">
        <v>105</v>
      </c>
      <c r="F16">
        <v>148.05000000000001</v>
      </c>
    </row>
    <row r="17" spans="1:6" x14ac:dyDescent="0.3">
      <c r="A17" t="s">
        <v>42</v>
      </c>
      <c r="B17" t="s">
        <v>43</v>
      </c>
      <c r="C17" t="s">
        <v>31</v>
      </c>
      <c r="D17" t="s">
        <v>14</v>
      </c>
      <c r="E17">
        <v>44</v>
      </c>
      <c r="F17">
        <v>72.599999999999994</v>
      </c>
    </row>
    <row r="18" spans="1:6" x14ac:dyDescent="0.3">
      <c r="A18" t="s">
        <v>44</v>
      </c>
      <c r="B18" t="s">
        <v>45</v>
      </c>
      <c r="C18" t="s">
        <v>31</v>
      </c>
      <c r="D18" t="s">
        <v>9</v>
      </c>
      <c r="E18">
        <v>71</v>
      </c>
      <c r="F18">
        <v>79.52</v>
      </c>
    </row>
    <row r="19" spans="1:6" x14ac:dyDescent="0.3">
      <c r="A19" t="s">
        <v>46</v>
      </c>
      <c r="B19" t="s">
        <v>47</v>
      </c>
      <c r="C19" t="s">
        <v>31</v>
      </c>
      <c r="D19" t="s">
        <v>9</v>
      </c>
      <c r="E19">
        <v>133</v>
      </c>
      <c r="F19">
        <v>146.30000000000001</v>
      </c>
    </row>
    <row r="20" spans="1:6" x14ac:dyDescent="0.3">
      <c r="A20" t="s">
        <v>48</v>
      </c>
      <c r="B20" t="s">
        <v>49</v>
      </c>
      <c r="C20" t="s">
        <v>31</v>
      </c>
      <c r="D20" t="s">
        <v>14</v>
      </c>
      <c r="E20">
        <v>124</v>
      </c>
      <c r="F20">
        <v>167.4</v>
      </c>
    </row>
    <row r="21" spans="1:6" x14ac:dyDescent="0.3">
      <c r="A21" t="s">
        <v>50</v>
      </c>
      <c r="B21" t="s">
        <v>51</v>
      </c>
      <c r="C21" t="s">
        <v>31</v>
      </c>
      <c r="D21" t="s">
        <v>17</v>
      </c>
      <c r="E21">
        <v>10</v>
      </c>
      <c r="F21">
        <v>14.600000000000001</v>
      </c>
    </row>
    <row r="22" spans="1:6" x14ac:dyDescent="0.3">
      <c r="A22" t="s">
        <v>52</v>
      </c>
      <c r="B22" t="s">
        <v>53</v>
      </c>
      <c r="C22" t="s">
        <v>54</v>
      </c>
      <c r="D22" t="s">
        <v>9</v>
      </c>
      <c r="E22">
        <v>16</v>
      </c>
      <c r="F22">
        <v>21.12</v>
      </c>
    </row>
    <row r="23" spans="1:6" x14ac:dyDescent="0.3">
      <c r="A23" t="s">
        <v>55</v>
      </c>
      <c r="B23" t="s">
        <v>56</v>
      </c>
      <c r="C23" t="s">
        <v>54</v>
      </c>
      <c r="D23" t="s">
        <v>22</v>
      </c>
      <c r="E23">
        <v>10</v>
      </c>
      <c r="F23">
        <v>11.2</v>
      </c>
    </row>
    <row r="24" spans="1:6" x14ac:dyDescent="0.3">
      <c r="A24" t="s">
        <v>57</v>
      </c>
      <c r="B24" t="s">
        <v>58</v>
      </c>
      <c r="C24" t="s">
        <v>54</v>
      </c>
      <c r="D24" t="s">
        <v>17</v>
      </c>
      <c r="E24">
        <v>123</v>
      </c>
      <c r="F24">
        <v>140.22</v>
      </c>
    </row>
    <row r="25" spans="1:6" x14ac:dyDescent="0.3">
      <c r="A25" t="s">
        <v>59</v>
      </c>
      <c r="B25" t="s">
        <v>60</v>
      </c>
      <c r="C25" t="s">
        <v>54</v>
      </c>
      <c r="D25" t="s">
        <v>14</v>
      </c>
      <c r="E25">
        <v>136</v>
      </c>
      <c r="F25">
        <v>153.68</v>
      </c>
    </row>
    <row r="26" spans="1:6" x14ac:dyDescent="0.3">
      <c r="A26" t="s">
        <v>61</v>
      </c>
      <c r="B26" t="s">
        <v>62</v>
      </c>
      <c r="C26" t="s">
        <v>54</v>
      </c>
      <c r="D26" t="s">
        <v>9</v>
      </c>
      <c r="E26">
        <v>12</v>
      </c>
      <c r="F26">
        <v>16.920000000000002</v>
      </c>
    </row>
    <row r="27" spans="1:6" x14ac:dyDescent="0.3">
      <c r="A27" t="s">
        <v>63</v>
      </c>
      <c r="B27" t="s">
        <v>64</v>
      </c>
      <c r="C27" t="s">
        <v>54</v>
      </c>
      <c r="D27" t="s">
        <v>9</v>
      </c>
      <c r="E27">
        <v>98</v>
      </c>
      <c r="F27">
        <v>161.69999999999999</v>
      </c>
    </row>
    <row r="28" spans="1:6" x14ac:dyDescent="0.3">
      <c r="A28" t="s">
        <v>65</v>
      </c>
      <c r="B28" t="s">
        <v>66</v>
      </c>
      <c r="C28" t="s">
        <v>54</v>
      </c>
      <c r="D28" t="s">
        <v>14</v>
      </c>
      <c r="E28">
        <v>105</v>
      </c>
      <c r="F28">
        <v>117.6</v>
      </c>
    </row>
    <row r="29" spans="1:6" x14ac:dyDescent="0.3">
      <c r="A29" t="s">
        <v>67</v>
      </c>
      <c r="B29" t="s">
        <v>68</v>
      </c>
      <c r="C29" t="s">
        <v>54</v>
      </c>
      <c r="D29" t="s">
        <v>17</v>
      </c>
      <c r="E29">
        <v>44</v>
      </c>
      <c r="F29">
        <v>48.4</v>
      </c>
    </row>
    <row r="30" spans="1:6" x14ac:dyDescent="0.3">
      <c r="A30" t="s">
        <v>69</v>
      </c>
      <c r="B30" t="s">
        <v>70</v>
      </c>
      <c r="C30" t="s">
        <v>54</v>
      </c>
      <c r="D30" t="s">
        <v>9</v>
      </c>
      <c r="E30">
        <v>71</v>
      </c>
      <c r="F30">
        <v>95.85</v>
      </c>
    </row>
    <row r="31" spans="1:6" x14ac:dyDescent="0.3">
      <c r="A31" t="s">
        <v>71</v>
      </c>
      <c r="B31" t="s">
        <v>72</v>
      </c>
      <c r="C31" t="s">
        <v>54</v>
      </c>
      <c r="D31" t="s">
        <v>22</v>
      </c>
      <c r="E31">
        <v>133</v>
      </c>
      <c r="F31">
        <v>194.18</v>
      </c>
    </row>
    <row r="32" spans="1:6" x14ac:dyDescent="0.3">
      <c r="A32" t="s">
        <v>73</v>
      </c>
      <c r="B32" t="s">
        <v>74</v>
      </c>
      <c r="C32" t="s">
        <v>54</v>
      </c>
      <c r="D32" t="s">
        <v>17</v>
      </c>
      <c r="E32">
        <v>124</v>
      </c>
      <c r="F32">
        <v>163.68</v>
      </c>
    </row>
    <row r="33" spans="1:6" x14ac:dyDescent="0.3">
      <c r="A33" t="s">
        <v>75</v>
      </c>
      <c r="B33" t="s">
        <v>76</v>
      </c>
      <c r="C33" t="s">
        <v>77</v>
      </c>
      <c r="D33" t="s">
        <v>14</v>
      </c>
      <c r="E33">
        <v>10</v>
      </c>
      <c r="F33">
        <v>11.2</v>
      </c>
    </row>
    <row r="34" spans="1:6" x14ac:dyDescent="0.3">
      <c r="A34" t="s">
        <v>78</v>
      </c>
      <c r="B34" t="s">
        <v>79</v>
      </c>
      <c r="C34" t="s">
        <v>77</v>
      </c>
      <c r="D34" t="s">
        <v>9</v>
      </c>
      <c r="E34">
        <v>16</v>
      </c>
      <c r="F34">
        <v>18.240000000000002</v>
      </c>
    </row>
    <row r="35" spans="1:6" x14ac:dyDescent="0.3">
      <c r="A35" t="s">
        <v>80</v>
      </c>
      <c r="B35" t="s">
        <v>81</v>
      </c>
      <c r="C35" t="s">
        <v>77</v>
      </c>
      <c r="D35" t="s">
        <v>9</v>
      </c>
      <c r="E35">
        <v>10</v>
      </c>
      <c r="F35">
        <v>11.3</v>
      </c>
    </row>
    <row r="36" spans="1:6" x14ac:dyDescent="0.3">
      <c r="A36" t="s">
        <v>82</v>
      </c>
      <c r="B36" t="s">
        <v>83</v>
      </c>
      <c r="C36" t="s">
        <v>77</v>
      </c>
      <c r="D36" t="s">
        <v>14</v>
      </c>
      <c r="E36">
        <v>123</v>
      </c>
      <c r="F36">
        <v>173.43</v>
      </c>
    </row>
    <row r="37" spans="1:6" x14ac:dyDescent="0.3">
      <c r="A37" t="s">
        <v>84</v>
      </c>
      <c r="B37" t="s">
        <v>85</v>
      </c>
      <c r="C37" t="s">
        <v>77</v>
      </c>
      <c r="D37" t="s">
        <v>17</v>
      </c>
      <c r="E37">
        <v>136</v>
      </c>
      <c r="F37">
        <v>224.4</v>
      </c>
    </row>
    <row r="38" spans="1:6" x14ac:dyDescent="0.3">
      <c r="A38" t="s">
        <v>86</v>
      </c>
      <c r="B38" t="s">
        <v>87</v>
      </c>
      <c r="C38" t="s">
        <v>77</v>
      </c>
      <c r="D38" t="s">
        <v>9</v>
      </c>
      <c r="E38">
        <v>12</v>
      </c>
      <c r="F38">
        <v>13.44</v>
      </c>
    </row>
    <row r="39" spans="1:6" x14ac:dyDescent="0.3">
      <c r="A39" t="s">
        <v>88</v>
      </c>
      <c r="B39" t="s">
        <v>89</v>
      </c>
      <c r="C39" t="s">
        <v>77</v>
      </c>
      <c r="D39" t="s">
        <v>22</v>
      </c>
      <c r="E39">
        <v>63</v>
      </c>
      <c r="F39">
        <v>69.3</v>
      </c>
    </row>
    <row r="40" spans="1:6" x14ac:dyDescent="0.3">
      <c r="A40" t="s">
        <v>90</v>
      </c>
      <c r="B40" t="s">
        <v>91</v>
      </c>
      <c r="C40" t="s">
        <v>77</v>
      </c>
      <c r="D40" t="s">
        <v>17</v>
      </c>
      <c r="E40">
        <v>98</v>
      </c>
      <c r="F40">
        <v>132.30000000000001</v>
      </c>
    </row>
    <row r="41" spans="1:6" x14ac:dyDescent="0.3">
      <c r="A41" t="s">
        <v>92</v>
      </c>
      <c r="B41" t="s">
        <v>93</v>
      </c>
      <c r="C41" t="s">
        <v>77</v>
      </c>
      <c r="D41" t="s">
        <v>14</v>
      </c>
      <c r="E41">
        <v>105</v>
      </c>
      <c r="F41">
        <v>153.30000000000001</v>
      </c>
    </row>
    <row r="42" spans="1:6" x14ac:dyDescent="0.3">
      <c r="A42" t="s">
        <v>94</v>
      </c>
      <c r="B42" t="s">
        <v>95</v>
      </c>
      <c r="C42" t="s">
        <v>77</v>
      </c>
      <c r="D42" t="s">
        <v>9</v>
      </c>
      <c r="E42">
        <v>44</v>
      </c>
      <c r="F42">
        <v>58.08</v>
      </c>
    </row>
    <row r="43" spans="1:6" x14ac:dyDescent="0.3">
      <c r="A43" t="s">
        <v>96</v>
      </c>
      <c r="B43" t="s">
        <v>97</v>
      </c>
      <c r="C43" t="s">
        <v>98</v>
      </c>
      <c r="D43" t="s">
        <v>9</v>
      </c>
      <c r="E43">
        <v>71</v>
      </c>
      <c r="F43">
        <v>79.52</v>
      </c>
    </row>
    <row r="44" spans="1:6" x14ac:dyDescent="0.3">
      <c r="A44" t="s">
        <v>99</v>
      </c>
      <c r="B44" t="s">
        <v>100</v>
      </c>
      <c r="C44" t="s">
        <v>98</v>
      </c>
      <c r="D44" t="s">
        <v>14</v>
      </c>
      <c r="E44">
        <v>133</v>
      </c>
      <c r="F44">
        <v>151.62</v>
      </c>
    </row>
    <row r="45" spans="1:6" x14ac:dyDescent="0.3">
      <c r="A45" t="s">
        <v>101</v>
      </c>
      <c r="B45" t="s">
        <v>102</v>
      </c>
      <c r="C45" t="s">
        <v>98</v>
      </c>
      <c r="D45" t="s">
        <v>17</v>
      </c>
      <c r="E45">
        <v>124</v>
      </c>
      <c r="F45">
        <v>140.12</v>
      </c>
    </row>
    <row r="46" spans="1:6" x14ac:dyDescent="0.3">
      <c r="A46" t="s">
        <v>103</v>
      </c>
      <c r="B46" t="s">
        <v>104</v>
      </c>
      <c r="C46" t="s">
        <v>98</v>
      </c>
      <c r="D46" t="s">
        <v>9</v>
      </c>
      <c r="E46">
        <v>10</v>
      </c>
      <c r="F46">
        <v>14.100000000000001</v>
      </c>
    </row>
    <row r="47" spans="1:6" x14ac:dyDescent="0.3">
      <c r="A47" t="s">
        <v>105</v>
      </c>
      <c r="B47" t="s">
        <v>106</v>
      </c>
      <c r="C47" t="s">
        <v>98</v>
      </c>
      <c r="D47" t="s">
        <v>22</v>
      </c>
      <c r="E47">
        <v>16</v>
      </c>
      <c r="F47">
        <v>26.4</v>
      </c>
    </row>
    <row r="48" spans="1:6" x14ac:dyDescent="0.3">
      <c r="A48" t="s">
        <v>107</v>
      </c>
      <c r="B48" t="s">
        <v>108</v>
      </c>
      <c r="C48" t="s">
        <v>98</v>
      </c>
      <c r="D48" t="s">
        <v>17</v>
      </c>
      <c r="E48">
        <v>10</v>
      </c>
      <c r="F48">
        <v>11.2</v>
      </c>
    </row>
    <row r="49" spans="1:6" x14ac:dyDescent="0.3">
      <c r="A49" t="s">
        <v>109</v>
      </c>
      <c r="B49" t="s">
        <v>110</v>
      </c>
      <c r="C49" t="s">
        <v>98</v>
      </c>
      <c r="D49" t="s">
        <v>14</v>
      </c>
      <c r="E49">
        <v>123</v>
      </c>
      <c r="F49">
        <v>135.30000000000001</v>
      </c>
    </row>
    <row r="50" spans="1:6" x14ac:dyDescent="0.3">
      <c r="A50" t="s">
        <v>111</v>
      </c>
      <c r="B50" t="s">
        <v>112</v>
      </c>
      <c r="C50" t="s">
        <v>98</v>
      </c>
      <c r="D50" t="s">
        <v>9</v>
      </c>
      <c r="E50">
        <v>136</v>
      </c>
      <c r="F50">
        <v>183.6</v>
      </c>
    </row>
    <row r="51" spans="1:6" x14ac:dyDescent="0.3">
      <c r="A51" t="s">
        <v>113</v>
      </c>
      <c r="B51" t="s">
        <v>114</v>
      </c>
      <c r="C51" t="s">
        <v>98</v>
      </c>
      <c r="D51" t="s">
        <v>9</v>
      </c>
      <c r="E51">
        <v>12</v>
      </c>
      <c r="F51">
        <v>17.52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8D743-8A8F-4166-94CA-CC5A09AF80DA}">
  <dimension ref="A1:P429"/>
  <sheetViews>
    <sheetView topLeftCell="G1" workbookViewId="0">
      <selection activeCell="O2" sqref="O2"/>
    </sheetView>
  </sheetViews>
  <sheetFormatPr defaultRowHeight="14.4" x14ac:dyDescent="0.3"/>
  <cols>
    <col min="1" max="1" width="10.5546875" bestFit="1" customWidth="1"/>
    <col min="2" max="2" width="18.21875" customWidth="1"/>
    <col min="3" max="3" width="8.6640625" customWidth="1"/>
    <col min="4" max="4" width="10.6640625" bestFit="1" customWidth="1"/>
    <col min="5" max="5" width="15.33203125" bestFit="1" customWidth="1"/>
    <col min="6" max="6" width="11.77734375" style="5" bestFit="1" customWidth="1"/>
    <col min="7" max="7" width="13.109375" customWidth="1"/>
    <col min="8" max="8" width="10.33203125" bestFit="1" customWidth="1"/>
    <col min="9" max="9" width="10.33203125" customWidth="1"/>
    <col min="10" max="10" width="13.88671875" style="7" customWidth="1"/>
    <col min="11" max="11" width="13.109375" style="7" bestFit="1" customWidth="1"/>
    <col min="12" max="12" width="20.77734375" style="7" customWidth="1"/>
    <col min="13" max="13" width="18.77734375" style="7" customWidth="1"/>
  </cols>
  <sheetData>
    <row r="1" spans="1:16" x14ac:dyDescent="0.3">
      <c r="A1" s="2" t="s">
        <v>115</v>
      </c>
      <c r="B1" s="2" t="s">
        <v>0</v>
      </c>
      <c r="C1" s="2" t="s">
        <v>116</v>
      </c>
      <c r="D1" s="2" t="s">
        <v>117</v>
      </c>
      <c r="E1" s="2" t="s">
        <v>118</v>
      </c>
      <c r="F1" s="4" t="s">
        <v>119</v>
      </c>
      <c r="G1" s="3" t="s">
        <v>0</v>
      </c>
      <c r="H1" s="3" t="s">
        <v>2</v>
      </c>
      <c r="I1" s="3" t="s">
        <v>3</v>
      </c>
      <c r="J1" s="6" t="s">
        <v>4</v>
      </c>
      <c r="K1" s="6" t="s">
        <v>5</v>
      </c>
      <c r="L1" s="6" t="s">
        <v>124</v>
      </c>
      <c r="M1" s="6" t="s">
        <v>125</v>
      </c>
      <c r="N1" s="3" t="s">
        <v>126</v>
      </c>
      <c r="O1" s="3" t="s">
        <v>127</v>
      </c>
      <c r="P1" s="3" t="s">
        <v>128</v>
      </c>
    </row>
    <row r="2" spans="1:16" x14ac:dyDescent="0.3">
      <c r="A2" s="1">
        <v>44927</v>
      </c>
      <c r="B2" t="s">
        <v>59</v>
      </c>
      <c r="C2">
        <v>10</v>
      </c>
      <c r="D2" t="s">
        <v>120</v>
      </c>
      <c r="E2" t="s">
        <v>121</v>
      </c>
      <c r="F2" s="5">
        <v>0</v>
      </c>
      <c r="G2" t="str">
        <f>VLOOKUP($B2,Catalogue!$A$2:$F$51,2,0)</f>
        <v>Product24</v>
      </c>
      <c r="H2" t="str">
        <f>VLOOKUP($B2,Catalogue!$A$2:$F$51,3,0)</f>
        <v>Category03</v>
      </c>
      <c r="I2" t="str">
        <f>VLOOKUP($B2,Catalogue!$A$2:$F$51,4,0)</f>
        <v>Lt</v>
      </c>
      <c r="J2" s="7">
        <f>VLOOKUP($B2,Catalogue!$A$2:$F$51,5,0)</f>
        <v>136</v>
      </c>
      <c r="K2" s="7">
        <f>VLOOKUP($B2,Catalogue!$A$2:$F$51,6,0)</f>
        <v>153.68</v>
      </c>
      <c r="L2" s="7">
        <f>J2*C2</f>
        <v>1360</v>
      </c>
      <c r="M2" s="7">
        <f>K2*C2*(1-F2)</f>
        <v>1536.8000000000002</v>
      </c>
      <c r="N2">
        <f>DAY(A2)</f>
        <v>1</v>
      </c>
      <c r="O2" t="str">
        <f>TEXT(A2,"MMM")</f>
        <v>Jan</v>
      </c>
      <c r="P2">
        <f>YEAR(A2)</f>
        <v>2023</v>
      </c>
    </row>
    <row r="3" spans="1:16" x14ac:dyDescent="0.3">
      <c r="A3" s="1">
        <v>44928</v>
      </c>
      <c r="B3" t="s">
        <v>94</v>
      </c>
      <c r="C3">
        <v>2</v>
      </c>
      <c r="D3" t="s">
        <v>121</v>
      </c>
      <c r="E3" t="s">
        <v>122</v>
      </c>
      <c r="F3" s="5">
        <v>0</v>
      </c>
      <c r="G3" t="str">
        <f>VLOOKUP($B3,Catalogue!$A$2:$F$51,2,0)</f>
        <v>Product41</v>
      </c>
      <c r="H3" t="str">
        <f>VLOOKUP($B3,Catalogue!$A$2:$F$51,3,0)</f>
        <v>Category04</v>
      </c>
      <c r="I3" t="str">
        <f>VLOOKUP($B3,Catalogue!$A$2:$F$51,4,0)</f>
        <v>Kg</v>
      </c>
      <c r="J3" s="7">
        <f>VLOOKUP($B3,Catalogue!$A$2:$F$51,5,0)</f>
        <v>44</v>
      </c>
      <c r="K3" s="7">
        <f>VLOOKUP($B3,Catalogue!$A$2:$F$51,6,0)</f>
        <v>58.08</v>
      </c>
      <c r="L3" s="7">
        <f t="shared" ref="L3:L66" si="0">J3*C3</f>
        <v>88</v>
      </c>
      <c r="M3" s="7">
        <f t="shared" ref="M3:M66" si="1">K3*C3*(1-F3)</f>
        <v>116.16</v>
      </c>
      <c r="N3">
        <f t="shared" ref="N3:N66" si="2">DAY(A3)</f>
        <v>2</v>
      </c>
      <c r="O3" t="str">
        <f t="shared" ref="O3:O66" si="3">TEXT(A3,"MMM")</f>
        <v>Jan</v>
      </c>
      <c r="P3">
        <f t="shared" ref="P3:P66" si="4">YEAR(A3)</f>
        <v>2023</v>
      </c>
    </row>
    <row r="4" spans="1:16" x14ac:dyDescent="0.3">
      <c r="A4" s="1">
        <v>44929</v>
      </c>
      <c r="B4" t="s">
        <v>57</v>
      </c>
      <c r="C4">
        <v>2</v>
      </c>
      <c r="D4" t="s">
        <v>123</v>
      </c>
      <c r="E4" t="s">
        <v>122</v>
      </c>
      <c r="F4" s="5">
        <v>0</v>
      </c>
      <c r="G4" t="str">
        <f>VLOOKUP($B4,Catalogue!$A$2:$F$51,2,0)</f>
        <v>Product23</v>
      </c>
      <c r="H4" t="str">
        <f>VLOOKUP($B4,Catalogue!$A$2:$F$51,3,0)</f>
        <v>Category03</v>
      </c>
      <c r="I4" t="str">
        <f>VLOOKUP($B4,Catalogue!$A$2:$F$51,4,0)</f>
        <v>Ft</v>
      </c>
      <c r="J4" s="7">
        <f>VLOOKUP($B4,Catalogue!$A$2:$F$51,5,0)</f>
        <v>123</v>
      </c>
      <c r="K4" s="7">
        <f>VLOOKUP($B4,Catalogue!$A$2:$F$51,6,0)</f>
        <v>140.22</v>
      </c>
      <c r="L4" s="7">
        <f t="shared" si="0"/>
        <v>246</v>
      </c>
      <c r="M4" s="7">
        <f t="shared" si="1"/>
        <v>280.44</v>
      </c>
      <c r="N4">
        <f t="shared" si="2"/>
        <v>3</v>
      </c>
      <c r="O4" t="str">
        <f t="shared" si="3"/>
        <v>Jan</v>
      </c>
      <c r="P4">
        <f t="shared" si="4"/>
        <v>2023</v>
      </c>
    </row>
    <row r="5" spans="1:16" x14ac:dyDescent="0.3">
      <c r="A5" s="1">
        <v>44930</v>
      </c>
      <c r="B5" t="s">
        <v>113</v>
      </c>
      <c r="C5">
        <v>11</v>
      </c>
      <c r="D5" t="s">
        <v>123</v>
      </c>
      <c r="E5" t="s">
        <v>121</v>
      </c>
      <c r="F5" s="5">
        <v>0</v>
      </c>
      <c r="G5" t="str">
        <f>VLOOKUP($B5,Catalogue!$A$2:$F$51,2,0)</f>
        <v>Product50</v>
      </c>
      <c r="H5" t="str">
        <f>VLOOKUP($B5,Catalogue!$A$2:$F$51,3,0)</f>
        <v>Category05</v>
      </c>
      <c r="I5" t="str">
        <f>VLOOKUP($B5,Catalogue!$A$2:$F$51,4,0)</f>
        <v>Kg</v>
      </c>
      <c r="J5" s="7">
        <f>VLOOKUP($B5,Catalogue!$A$2:$F$51,5,0)</f>
        <v>12</v>
      </c>
      <c r="K5" s="7">
        <f>VLOOKUP($B5,Catalogue!$A$2:$F$51,6,0)</f>
        <v>17.52</v>
      </c>
      <c r="L5" s="7">
        <f t="shared" si="0"/>
        <v>132</v>
      </c>
      <c r="M5" s="7">
        <f t="shared" si="1"/>
        <v>192.72</v>
      </c>
      <c r="N5">
        <f t="shared" si="2"/>
        <v>4</v>
      </c>
      <c r="O5" t="str">
        <f t="shared" si="3"/>
        <v>Jan</v>
      </c>
      <c r="P5">
        <f t="shared" si="4"/>
        <v>2023</v>
      </c>
    </row>
    <row r="6" spans="1:16" x14ac:dyDescent="0.3">
      <c r="A6" s="1">
        <v>44931</v>
      </c>
      <c r="B6" t="s">
        <v>94</v>
      </c>
      <c r="C6">
        <v>18</v>
      </c>
      <c r="D6" t="s">
        <v>121</v>
      </c>
      <c r="E6" t="s">
        <v>122</v>
      </c>
      <c r="F6" s="5">
        <v>0</v>
      </c>
      <c r="G6" t="str">
        <f>VLOOKUP($B6,Catalogue!$A$2:$F$51,2,0)</f>
        <v>Product41</v>
      </c>
      <c r="H6" t="str">
        <f>VLOOKUP($B6,Catalogue!$A$2:$F$51,3,0)</f>
        <v>Category04</v>
      </c>
      <c r="I6" t="str">
        <f>VLOOKUP($B6,Catalogue!$A$2:$F$51,4,0)</f>
        <v>Kg</v>
      </c>
      <c r="J6" s="7">
        <f>VLOOKUP($B6,Catalogue!$A$2:$F$51,5,0)</f>
        <v>44</v>
      </c>
      <c r="K6" s="7">
        <f>VLOOKUP($B6,Catalogue!$A$2:$F$51,6,0)</f>
        <v>58.08</v>
      </c>
      <c r="L6" s="7">
        <f t="shared" si="0"/>
        <v>792</v>
      </c>
      <c r="M6" s="7">
        <f t="shared" si="1"/>
        <v>1045.44</v>
      </c>
      <c r="N6">
        <f t="shared" si="2"/>
        <v>5</v>
      </c>
      <c r="O6" t="str">
        <f t="shared" si="3"/>
        <v>Jan</v>
      </c>
      <c r="P6">
        <f t="shared" si="4"/>
        <v>2023</v>
      </c>
    </row>
    <row r="7" spans="1:16" x14ac:dyDescent="0.3">
      <c r="A7" s="1">
        <v>44932</v>
      </c>
      <c r="B7" t="s">
        <v>23</v>
      </c>
      <c r="C7">
        <v>10</v>
      </c>
      <c r="D7" t="s">
        <v>120</v>
      </c>
      <c r="E7" t="s">
        <v>121</v>
      </c>
      <c r="F7" s="5">
        <v>0</v>
      </c>
      <c r="G7" t="str">
        <f>VLOOKUP($B7,Catalogue!$A$2:$F$51,2,0)</f>
        <v>Product7</v>
      </c>
      <c r="H7" t="str">
        <f>VLOOKUP($B7,Catalogue!$A$2:$F$51,3,0)</f>
        <v>Category01</v>
      </c>
      <c r="I7" t="str">
        <f>VLOOKUP($B7,Catalogue!$A$2:$F$51,4,0)</f>
        <v>Ft</v>
      </c>
      <c r="J7" s="7">
        <f>VLOOKUP($B7,Catalogue!$A$2:$F$51,5,0)</f>
        <v>10</v>
      </c>
      <c r="K7" s="7">
        <f>VLOOKUP($B7,Catalogue!$A$2:$F$51,6,0)</f>
        <v>11.2</v>
      </c>
      <c r="L7" s="7">
        <f t="shared" si="0"/>
        <v>100</v>
      </c>
      <c r="M7" s="7">
        <f t="shared" si="1"/>
        <v>112</v>
      </c>
      <c r="N7">
        <f t="shared" si="2"/>
        <v>6</v>
      </c>
      <c r="O7" t="str">
        <f t="shared" si="3"/>
        <v>Jan</v>
      </c>
      <c r="P7">
        <f t="shared" si="4"/>
        <v>2023</v>
      </c>
    </row>
    <row r="8" spans="1:16" x14ac:dyDescent="0.3">
      <c r="A8" s="1">
        <v>44933</v>
      </c>
      <c r="B8" t="s">
        <v>105</v>
      </c>
      <c r="C8">
        <v>14</v>
      </c>
      <c r="D8" t="s">
        <v>120</v>
      </c>
      <c r="E8" t="s">
        <v>122</v>
      </c>
      <c r="F8" s="5">
        <v>0</v>
      </c>
      <c r="G8" t="str">
        <f>VLOOKUP($B8,Catalogue!$A$2:$F$51,2,0)</f>
        <v>Product46</v>
      </c>
      <c r="H8" t="str">
        <f>VLOOKUP($B8,Catalogue!$A$2:$F$51,3,0)</f>
        <v>Category05</v>
      </c>
      <c r="I8" t="str">
        <f>VLOOKUP($B8,Catalogue!$A$2:$F$51,4,0)</f>
        <v>No.</v>
      </c>
      <c r="J8" s="7">
        <f>VLOOKUP($B8,Catalogue!$A$2:$F$51,5,0)</f>
        <v>16</v>
      </c>
      <c r="K8" s="7">
        <f>VLOOKUP($B8,Catalogue!$A$2:$F$51,6,0)</f>
        <v>26.4</v>
      </c>
      <c r="L8" s="7">
        <f t="shared" si="0"/>
        <v>224</v>
      </c>
      <c r="M8" s="7">
        <f t="shared" si="1"/>
        <v>369.59999999999997</v>
      </c>
      <c r="N8">
        <f t="shared" si="2"/>
        <v>7</v>
      </c>
      <c r="O8" t="str">
        <f t="shared" si="3"/>
        <v>Jan</v>
      </c>
      <c r="P8">
        <f t="shared" si="4"/>
        <v>2023</v>
      </c>
    </row>
    <row r="9" spans="1:16" x14ac:dyDescent="0.3">
      <c r="A9" s="1">
        <v>44934</v>
      </c>
      <c r="B9" t="s">
        <v>67</v>
      </c>
      <c r="C9">
        <v>10</v>
      </c>
      <c r="D9" t="s">
        <v>121</v>
      </c>
      <c r="E9" t="s">
        <v>121</v>
      </c>
      <c r="F9" s="5">
        <v>0</v>
      </c>
      <c r="G9" t="str">
        <f>VLOOKUP($B9,Catalogue!$A$2:$F$51,2,0)</f>
        <v>Product28</v>
      </c>
      <c r="H9" t="str">
        <f>VLOOKUP($B9,Catalogue!$A$2:$F$51,3,0)</f>
        <v>Category03</v>
      </c>
      <c r="I9" t="str">
        <f>VLOOKUP($B9,Catalogue!$A$2:$F$51,4,0)</f>
        <v>Ft</v>
      </c>
      <c r="J9" s="7">
        <f>VLOOKUP($B9,Catalogue!$A$2:$F$51,5,0)</f>
        <v>44</v>
      </c>
      <c r="K9" s="7">
        <f>VLOOKUP($B9,Catalogue!$A$2:$F$51,6,0)</f>
        <v>48.4</v>
      </c>
      <c r="L9" s="7">
        <f t="shared" si="0"/>
        <v>440</v>
      </c>
      <c r="M9" s="7">
        <f t="shared" si="1"/>
        <v>484</v>
      </c>
      <c r="N9">
        <f t="shared" si="2"/>
        <v>8</v>
      </c>
      <c r="O9" t="str">
        <f t="shared" si="3"/>
        <v>Jan</v>
      </c>
      <c r="P9">
        <f t="shared" si="4"/>
        <v>2023</v>
      </c>
    </row>
    <row r="10" spans="1:16" x14ac:dyDescent="0.3">
      <c r="A10" s="1">
        <v>44935</v>
      </c>
      <c r="B10" t="s">
        <v>73</v>
      </c>
      <c r="C10">
        <v>16</v>
      </c>
      <c r="D10" t="s">
        <v>120</v>
      </c>
      <c r="E10" t="s">
        <v>122</v>
      </c>
      <c r="F10" s="5">
        <v>0</v>
      </c>
      <c r="G10" t="str">
        <f>VLOOKUP($B10,Catalogue!$A$2:$F$51,2,0)</f>
        <v>Product31</v>
      </c>
      <c r="H10" t="str">
        <f>VLOOKUP($B10,Catalogue!$A$2:$F$51,3,0)</f>
        <v>Category03</v>
      </c>
      <c r="I10" t="str">
        <f>VLOOKUP($B10,Catalogue!$A$2:$F$51,4,0)</f>
        <v>Ft</v>
      </c>
      <c r="J10" s="7">
        <f>VLOOKUP($B10,Catalogue!$A$2:$F$51,5,0)</f>
        <v>124</v>
      </c>
      <c r="K10" s="7">
        <f>VLOOKUP($B10,Catalogue!$A$2:$F$51,6,0)</f>
        <v>163.68</v>
      </c>
      <c r="L10" s="7">
        <f t="shared" si="0"/>
        <v>1984</v>
      </c>
      <c r="M10" s="7">
        <f t="shared" si="1"/>
        <v>2618.88</v>
      </c>
      <c r="N10">
        <f t="shared" si="2"/>
        <v>9</v>
      </c>
      <c r="O10" t="str">
        <f t="shared" si="3"/>
        <v>Jan</v>
      </c>
      <c r="P10">
        <f t="shared" si="4"/>
        <v>2023</v>
      </c>
    </row>
    <row r="11" spans="1:16" x14ac:dyDescent="0.3">
      <c r="A11" s="1">
        <v>44936</v>
      </c>
      <c r="B11" t="s">
        <v>80</v>
      </c>
      <c r="C11">
        <v>14</v>
      </c>
      <c r="D11" t="s">
        <v>120</v>
      </c>
      <c r="E11" t="s">
        <v>122</v>
      </c>
      <c r="F11" s="5">
        <v>0</v>
      </c>
      <c r="G11" t="str">
        <f>VLOOKUP($B11,Catalogue!$A$2:$F$51,2,0)</f>
        <v>Product34</v>
      </c>
      <c r="H11" t="str">
        <f>VLOOKUP($B11,Catalogue!$A$2:$F$51,3,0)</f>
        <v>Category04</v>
      </c>
      <c r="I11" t="str">
        <f>VLOOKUP($B11,Catalogue!$A$2:$F$51,4,0)</f>
        <v>Kg</v>
      </c>
      <c r="J11" s="7">
        <f>VLOOKUP($B11,Catalogue!$A$2:$F$51,5,0)</f>
        <v>10</v>
      </c>
      <c r="K11" s="7">
        <f>VLOOKUP($B11,Catalogue!$A$2:$F$51,6,0)</f>
        <v>11.3</v>
      </c>
      <c r="L11" s="7">
        <f t="shared" si="0"/>
        <v>140</v>
      </c>
      <c r="M11" s="7">
        <f t="shared" si="1"/>
        <v>158.20000000000002</v>
      </c>
      <c r="N11">
        <f t="shared" si="2"/>
        <v>10</v>
      </c>
      <c r="O11" t="str">
        <f t="shared" si="3"/>
        <v>Jan</v>
      </c>
      <c r="P11">
        <f t="shared" si="4"/>
        <v>2023</v>
      </c>
    </row>
    <row r="12" spans="1:16" x14ac:dyDescent="0.3">
      <c r="A12" s="1">
        <v>44937</v>
      </c>
      <c r="B12" t="s">
        <v>57</v>
      </c>
      <c r="C12">
        <v>17</v>
      </c>
      <c r="D12" t="s">
        <v>121</v>
      </c>
      <c r="E12" t="s">
        <v>121</v>
      </c>
      <c r="F12" s="5">
        <v>0</v>
      </c>
      <c r="G12" t="str">
        <f>VLOOKUP($B12,Catalogue!$A$2:$F$51,2,0)</f>
        <v>Product23</v>
      </c>
      <c r="H12" t="str">
        <f>VLOOKUP($B12,Catalogue!$A$2:$F$51,3,0)</f>
        <v>Category03</v>
      </c>
      <c r="I12" t="str">
        <f>VLOOKUP($B12,Catalogue!$A$2:$F$51,4,0)</f>
        <v>Ft</v>
      </c>
      <c r="J12" s="7">
        <f>VLOOKUP($B12,Catalogue!$A$2:$F$51,5,0)</f>
        <v>123</v>
      </c>
      <c r="K12" s="7">
        <f>VLOOKUP($B12,Catalogue!$A$2:$F$51,6,0)</f>
        <v>140.22</v>
      </c>
      <c r="L12" s="7">
        <f t="shared" si="0"/>
        <v>2091</v>
      </c>
      <c r="M12" s="7">
        <f t="shared" si="1"/>
        <v>2383.7399999999998</v>
      </c>
      <c r="N12">
        <f t="shared" si="2"/>
        <v>11</v>
      </c>
      <c r="O12" t="str">
        <f t="shared" si="3"/>
        <v>Jan</v>
      </c>
      <c r="P12">
        <f t="shared" si="4"/>
        <v>2023</v>
      </c>
    </row>
    <row r="13" spans="1:16" x14ac:dyDescent="0.3">
      <c r="A13" s="1">
        <v>44938</v>
      </c>
      <c r="B13" t="s">
        <v>34</v>
      </c>
      <c r="C13">
        <v>10</v>
      </c>
      <c r="D13" t="s">
        <v>123</v>
      </c>
      <c r="E13" t="s">
        <v>122</v>
      </c>
      <c r="F13" s="5">
        <v>0</v>
      </c>
      <c r="G13" t="str">
        <f>VLOOKUP($B13,Catalogue!$A$2:$F$51,2,0)</f>
        <v>Product12</v>
      </c>
      <c r="H13" t="str">
        <f>VLOOKUP($B13,Catalogue!$A$2:$F$51,3,0)</f>
        <v>Category02</v>
      </c>
      <c r="I13" t="str">
        <f>VLOOKUP($B13,Catalogue!$A$2:$F$51,4,0)</f>
        <v>Ft</v>
      </c>
      <c r="J13" s="7">
        <f>VLOOKUP($B13,Catalogue!$A$2:$F$51,5,0)</f>
        <v>12</v>
      </c>
      <c r="K13" s="7">
        <f>VLOOKUP($B13,Catalogue!$A$2:$F$51,6,0)</f>
        <v>13.44</v>
      </c>
      <c r="L13" s="7">
        <f t="shared" si="0"/>
        <v>120</v>
      </c>
      <c r="M13" s="7">
        <f t="shared" si="1"/>
        <v>134.4</v>
      </c>
      <c r="N13">
        <f t="shared" si="2"/>
        <v>12</v>
      </c>
      <c r="O13" t="str">
        <f t="shared" si="3"/>
        <v>Jan</v>
      </c>
      <c r="P13">
        <f t="shared" si="4"/>
        <v>2023</v>
      </c>
    </row>
    <row r="14" spans="1:16" x14ac:dyDescent="0.3">
      <c r="A14" s="1">
        <v>44939</v>
      </c>
      <c r="B14" t="s">
        <v>111</v>
      </c>
      <c r="C14">
        <v>8</v>
      </c>
      <c r="D14" t="s">
        <v>123</v>
      </c>
      <c r="E14" t="s">
        <v>122</v>
      </c>
      <c r="F14" s="5">
        <v>0</v>
      </c>
      <c r="G14" t="str">
        <f>VLOOKUP($B14,Catalogue!$A$2:$F$51,2,0)</f>
        <v>Product49</v>
      </c>
      <c r="H14" t="str">
        <f>VLOOKUP($B14,Catalogue!$A$2:$F$51,3,0)</f>
        <v>Category05</v>
      </c>
      <c r="I14" t="str">
        <f>VLOOKUP($B14,Catalogue!$A$2:$F$51,4,0)</f>
        <v>Kg</v>
      </c>
      <c r="J14" s="7">
        <f>VLOOKUP($B14,Catalogue!$A$2:$F$51,5,0)</f>
        <v>136</v>
      </c>
      <c r="K14" s="7">
        <f>VLOOKUP($B14,Catalogue!$A$2:$F$51,6,0)</f>
        <v>183.6</v>
      </c>
      <c r="L14" s="7">
        <f t="shared" si="0"/>
        <v>1088</v>
      </c>
      <c r="M14" s="7">
        <f t="shared" si="1"/>
        <v>1468.8</v>
      </c>
      <c r="N14">
        <f t="shared" si="2"/>
        <v>13</v>
      </c>
      <c r="O14" t="str">
        <f t="shared" si="3"/>
        <v>Jan</v>
      </c>
      <c r="P14">
        <f t="shared" si="4"/>
        <v>2023</v>
      </c>
    </row>
    <row r="15" spans="1:16" x14ac:dyDescent="0.3">
      <c r="A15" s="1">
        <v>44940</v>
      </c>
      <c r="B15" t="s">
        <v>34</v>
      </c>
      <c r="C15">
        <v>12</v>
      </c>
      <c r="D15" t="s">
        <v>121</v>
      </c>
      <c r="E15" t="s">
        <v>121</v>
      </c>
      <c r="F15" s="5">
        <v>0</v>
      </c>
      <c r="G15" t="str">
        <f>VLOOKUP($B15,Catalogue!$A$2:$F$51,2,0)</f>
        <v>Product12</v>
      </c>
      <c r="H15" t="str">
        <f>VLOOKUP($B15,Catalogue!$A$2:$F$51,3,0)</f>
        <v>Category02</v>
      </c>
      <c r="I15" t="str">
        <f>VLOOKUP($B15,Catalogue!$A$2:$F$51,4,0)</f>
        <v>Ft</v>
      </c>
      <c r="J15" s="7">
        <f>VLOOKUP($B15,Catalogue!$A$2:$F$51,5,0)</f>
        <v>12</v>
      </c>
      <c r="K15" s="7">
        <f>VLOOKUP($B15,Catalogue!$A$2:$F$51,6,0)</f>
        <v>13.44</v>
      </c>
      <c r="L15" s="7">
        <f t="shared" si="0"/>
        <v>144</v>
      </c>
      <c r="M15" s="7">
        <f t="shared" si="1"/>
        <v>161.28</v>
      </c>
      <c r="N15">
        <f t="shared" si="2"/>
        <v>14</v>
      </c>
      <c r="O15" t="str">
        <f t="shared" si="3"/>
        <v>Jan</v>
      </c>
      <c r="P15">
        <f t="shared" si="4"/>
        <v>2023</v>
      </c>
    </row>
    <row r="16" spans="1:16" x14ac:dyDescent="0.3">
      <c r="A16" s="1">
        <v>44941</v>
      </c>
      <c r="B16" t="s">
        <v>107</v>
      </c>
      <c r="C16">
        <v>4</v>
      </c>
      <c r="D16" t="s">
        <v>120</v>
      </c>
      <c r="E16" t="s">
        <v>122</v>
      </c>
      <c r="F16" s="5">
        <v>0</v>
      </c>
      <c r="G16" t="str">
        <f>VLOOKUP($B16,Catalogue!$A$2:$F$51,2,0)</f>
        <v>Product47</v>
      </c>
      <c r="H16" t="str">
        <f>VLOOKUP($B16,Catalogue!$A$2:$F$51,3,0)</f>
        <v>Category05</v>
      </c>
      <c r="I16" t="str">
        <f>VLOOKUP($B16,Catalogue!$A$2:$F$51,4,0)</f>
        <v>Ft</v>
      </c>
      <c r="J16" s="7">
        <f>VLOOKUP($B16,Catalogue!$A$2:$F$51,5,0)</f>
        <v>10</v>
      </c>
      <c r="K16" s="7">
        <f>VLOOKUP($B16,Catalogue!$A$2:$F$51,6,0)</f>
        <v>11.2</v>
      </c>
      <c r="L16" s="7">
        <f t="shared" si="0"/>
        <v>40</v>
      </c>
      <c r="M16" s="7">
        <f t="shared" si="1"/>
        <v>44.8</v>
      </c>
      <c r="N16">
        <f t="shared" si="2"/>
        <v>15</v>
      </c>
      <c r="O16" t="str">
        <f t="shared" si="3"/>
        <v>Jan</v>
      </c>
      <c r="P16">
        <f t="shared" si="4"/>
        <v>2023</v>
      </c>
    </row>
    <row r="17" spans="1:16" x14ac:dyDescent="0.3">
      <c r="A17" s="1">
        <v>44942</v>
      </c>
      <c r="B17" t="s">
        <v>25</v>
      </c>
      <c r="C17">
        <v>8</v>
      </c>
      <c r="D17" t="s">
        <v>120</v>
      </c>
      <c r="E17" t="s">
        <v>121</v>
      </c>
      <c r="F17" s="5">
        <v>0</v>
      </c>
      <c r="G17" t="str">
        <f>VLOOKUP($B17,Catalogue!$A$2:$F$51,2,0)</f>
        <v>Product8</v>
      </c>
      <c r="H17" t="str">
        <f>VLOOKUP($B17,Catalogue!$A$2:$F$51,3,0)</f>
        <v>Category01</v>
      </c>
      <c r="I17" t="str">
        <f>VLOOKUP($B17,Catalogue!$A$2:$F$51,4,0)</f>
        <v>Lt</v>
      </c>
      <c r="J17" s="7">
        <f>VLOOKUP($B17,Catalogue!$A$2:$F$51,5,0)</f>
        <v>16</v>
      </c>
      <c r="K17" s="7">
        <f>VLOOKUP($B17,Catalogue!$A$2:$F$51,6,0)</f>
        <v>17.600000000000001</v>
      </c>
      <c r="L17" s="7">
        <f t="shared" si="0"/>
        <v>128</v>
      </c>
      <c r="M17" s="7">
        <f t="shared" si="1"/>
        <v>140.80000000000001</v>
      </c>
      <c r="N17">
        <f t="shared" si="2"/>
        <v>16</v>
      </c>
      <c r="O17" t="str">
        <f t="shared" si="3"/>
        <v>Jan</v>
      </c>
      <c r="P17">
        <f t="shared" si="4"/>
        <v>2023</v>
      </c>
    </row>
    <row r="18" spans="1:16" x14ac:dyDescent="0.3">
      <c r="A18" s="1">
        <v>44943</v>
      </c>
      <c r="B18" t="s">
        <v>92</v>
      </c>
      <c r="C18">
        <v>4</v>
      </c>
      <c r="D18" t="s">
        <v>121</v>
      </c>
      <c r="E18" t="s">
        <v>122</v>
      </c>
      <c r="F18" s="5">
        <v>0</v>
      </c>
      <c r="G18" t="str">
        <f>VLOOKUP($B18,Catalogue!$A$2:$F$51,2,0)</f>
        <v>Product40</v>
      </c>
      <c r="H18" t="str">
        <f>VLOOKUP($B18,Catalogue!$A$2:$F$51,3,0)</f>
        <v>Category04</v>
      </c>
      <c r="I18" t="str">
        <f>VLOOKUP($B18,Catalogue!$A$2:$F$51,4,0)</f>
        <v>Lt</v>
      </c>
      <c r="J18" s="7">
        <f>VLOOKUP($B18,Catalogue!$A$2:$F$51,5,0)</f>
        <v>105</v>
      </c>
      <c r="K18" s="7">
        <f>VLOOKUP($B18,Catalogue!$A$2:$F$51,6,0)</f>
        <v>153.30000000000001</v>
      </c>
      <c r="L18" s="7">
        <f t="shared" si="0"/>
        <v>420</v>
      </c>
      <c r="M18" s="7">
        <f t="shared" si="1"/>
        <v>613.20000000000005</v>
      </c>
      <c r="N18">
        <f t="shared" si="2"/>
        <v>17</v>
      </c>
      <c r="O18" t="str">
        <f t="shared" si="3"/>
        <v>Jan</v>
      </c>
      <c r="P18">
        <f t="shared" si="4"/>
        <v>2023</v>
      </c>
    </row>
    <row r="19" spans="1:16" x14ac:dyDescent="0.3">
      <c r="A19" s="1">
        <v>44944</v>
      </c>
      <c r="B19" t="s">
        <v>18</v>
      </c>
      <c r="C19">
        <v>19</v>
      </c>
      <c r="D19" t="s">
        <v>120</v>
      </c>
      <c r="E19" t="s">
        <v>121</v>
      </c>
      <c r="F19" s="5">
        <v>0</v>
      </c>
      <c r="G19" t="str">
        <f>VLOOKUP($B19,Catalogue!$A$2:$F$51,2,0)</f>
        <v>Product5</v>
      </c>
      <c r="H19" t="str">
        <f>VLOOKUP($B19,Catalogue!$A$2:$F$51,3,0)</f>
        <v>Category01</v>
      </c>
      <c r="I19" t="str">
        <f>VLOOKUP($B19,Catalogue!$A$2:$F$51,4,0)</f>
        <v>Kg</v>
      </c>
      <c r="J19" s="7">
        <f>VLOOKUP($B19,Catalogue!$A$2:$F$51,5,0)</f>
        <v>133</v>
      </c>
      <c r="K19" s="7">
        <f>VLOOKUP($B19,Catalogue!$A$2:$F$51,6,0)</f>
        <v>187.53</v>
      </c>
      <c r="L19" s="7">
        <f t="shared" si="0"/>
        <v>2527</v>
      </c>
      <c r="M19" s="7">
        <f t="shared" si="1"/>
        <v>3563.07</v>
      </c>
      <c r="N19">
        <f t="shared" si="2"/>
        <v>18</v>
      </c>
      <c r="O19" t="str">
        <f t="shared" si="3"/>
        <v>Jan</v>
      </c>
      <c r="P19">
        <f t="shared" si="4"/>
        <v>2023</v>
      </c>
    </row>
    <row r="20" spans="1:16" x14ac:dyDescent="0.3">
      <c r="A20" s="1">
        <v>44945</v>
      </c>
      <c r="B20" t="s">
        <v>52</v>
      </c>
      <c r="C20">
        <v>3</v>
      </c>
      <c r="D20" t="s">
        <v>120</v>
      </c>
      <c r="E20" t="s">
        <v>122</v>
      </c>
      <c r="F20" s="5">
        <v>0</v>
      </c>
      <c r="G20" t="str">
        <f>VLOOKUP($B20,Catalogue!$A$2:$F$51,2,0)</f>
        <v>Product21</v>
      </c>
      <c r="H20" t="str">
        <f>VLOOKUP($B20,Catalogue!$A$2:$F$51,3,0)</f>
        <v>Category03</v>
      </c>
      <c r="I20" t="str">
        <f>VLOOKUP($B20,Catalogue!$A$2:$F$51,4,0)</f>
        <v>Kg</v>
      </c>
      <c r="J20" s="7">
        <f>VLOOKUP($B20,Catalogue!$A$2:$F$51,5,0)</f>
        <v>16</v>
      </c>
      <c r="K20" s="7">
        <f>VLOOKUP($B20,Catalogue!$A$2:$F$51,6,0)</f>
        <v>21.12</v>
      </c>
      <c r="L20" s="7">
        <f t="shared" si="0"/>
        <v>48</v>
      </c>
      <c r="M20" s="7">
        <f t="shared" si="1"/>
        <v>63.36</v>
      </c>
      <c r="N20">
        <f t="shared" si="2"/>
        <v>19</v>
      </c>
      <c r="O20" t="str">
        <f t="shared" si="3"/>
        <v>Jan</v>
      </c>
      <c r="P20">
        <f t="shared" si="4"/>
        <v>2023</v>
      </c>
    </row>
    <row r="21" spans="1:16" x14ac:dyDescent="0.3">
      <c r="A21" s="1">
        <v>44946</v>
      </c>
      <c r="B21" t="s">
        <v>73</v>
      </c>
      <c r="C21">
        <v>14</v>
      </c>
      <c r="D21" t="s">
        <v>121</v>
      </c>
      <c r="E21" t="s">
        <v>122</v>
      </c>
      <c r="F21" s="5">
        <v>0</v>
      </c>
      <c r="G21" t="str">
        <f>VLOOKUP($B21,Catalogue!$A$2:$F$51,2,0)</f>
        <v>Product31</v>
      </c>
      <c r="H21" t="str">
        <f>VLOOKUP($B21,Catalogue!$A$2:$F$51,3,0)</f>
        <v>Category03</v>
      </c>
      <c r="I21" t="str">
        <f>VLOOKUP($B21,Catalogue!$A$2:$F$51,4,0)</f>
        <v>Ft</v>
      </c>
      <c r="J21" s="7">
        <f>VLOOKUP($B21,Catalogue!$A$2:$F$51,5,0)</f>
        <v>124</v>
      </c>
      <c r="K21" s="7">
        <f>VLOOKUP($B21,Catalogue!$A$2:$F$51,6,0)</f>
        <v>163.68</v>
      </c>
      <c r="L21" s="7">
        <f t="shared" si="0"/>
        <v>1736</v>
      </c>
      <c r="M21" s="7">
        <f t="shared" si="1"/>
        <v>2291.52</v>
      </c>
      <c r="N21">
        <f t="shared" si="2"/>
        <v>20</v>
      </c>
      <c r="O21" t="str">
        <f t="shared" si="3"/>
        <v>Jan</v>
      </c>
      <c r="P21">
        <f t="shared" si="4"/>
        <v>2023</v>
      </c>
    </row>
    <row r="22" spans="1:16" x14ac:dyDescent="0.3">
      <c r="A22" s="1">
        <v>44947</v>
      </c>
      <c r="B22" t="s">
        <v>38</v>
      </c>
      <c r="C22">
        <v>2</v>
      </c>
      <c r="D22" t="s">
        <v>123</v>
      </c>
      <c r="E22" t="s">
        <v>121</v>
      </c>
      <c r="F22" s="5">
        <v>0</v>
      </c>
      <c r="G22" t="str">
        <f>VLOOKUP($B22,Catalogue!$A$2:$F$51,2,0)</f>
        <v>Product14</v>
      </c>
      <c r="H22" t="str">
        <f>VLOOKUP($B22,Catalogue!$A$2:$F$51,3,0)</f>
        <v>Category02</v>
      </c>
      <c r="I22" t="str">
        <f>VLOOKUP($B22,Catalogue!$A$2:$F$51,4,0)</f>
        <v>No.</v>
      </c>
      <c r="J22" s="7">
        <f>VLOOKUP($B22,Catalogue!$A$2:$F$51,5,0)</f>
        <v>98</v>
      </c>
      <c r="K22" s="7">
        <f>VLOOKUP($B22,Catalogue!$A$2:$F$51,6,0)</f>
        <v>110.74</v>
      </c>
      <c r="L22" s="7">
        <f t="shared" si="0"/>
        <v>196</v>
      </c>
      <c r="M22" s="7">
        <f t="shared" si="1"/>
        <v>221.48</v>
      </c>
      <c r="N22">
        <f t="shared" si="2"/>
        <v>21</v>
      </c>
      <c r="O22" t="str">
        <f t="shared" si="3"/>
        <v>Jan</v>
      </c>
      <c r="P22">
        <f t="shared" si="4"/>
        <v>2023</v>
      </c>
    </row>
    <row r="23" spans="1:16" x14ac:dyDescent="0.3">
      <c r="A23" s="1">
        <v>44948</v>
      </c>
      <c r="B23" t="s">
        <v>25</v>
      </c>
      <c r="C23">
        <v>7</v>
      </c>
      <c r="D23" t="s">
        <v>123</v>
      </c>
      <c r="E23" t="s">
        <v>122</v>
      </c>
      <c r="F23" s="5">
        <v>0</v>
      </c>
      <c r="G23" t="str">
        <f>VLOOKUP($B23,Catalogue!$A$2:$F$51,2,0)</f>
        <v>Product8</v>
      </c>
      <c r="H23" t="str">
        <f>VLOOKUP($B23,Catalogue!$A$2:$F$51,3,0)</f>
        <v>Category01</v>
      </c>
      <c r="I23" t="str">
        <f>VLOOKUP($B23,Catalogue!$A$2:$F$51,4,0)</f>
        <v>Lt</v>
      </c>
      <c r="J23" s="7">
        <f>VLOOKUP($B23,Catalogue!$A$2:$F$51,5,0)</f>
        <v>16</v>
      </c>
      <c r="K23" s="7">
        <f>VLOOKUP($B23,Catalogue!$A$2:$F$51,6,0)</f>
        <v>17.600000000000001</v>
      </c>
      <c r="L23" s="7">
        <f t="shared" si="0"/>
        <v>112</v>
      </c>
      <c r="M23" s="7">
        <f t="shared" si="1"/>
        <v>123.20000000000002</v>
      </c>
      <c r="N23">
        <f t="shared" si="2"/>
        <v>22</v>
      </c>
      <c r="O23" t="str">
        <f t="shared" si="3"/>
        <v>Jan</v>
      </c>
      <c r="P23">
        <f t="shared" si="4"/>
        <v>2023</v>
      </c>
    </row>
    <row r="24" spans="1:16" x14ac:dyDescent="0.3">
      <c r="A24" s="1">
        <v>44949</v>
      </c>
      <c r="B24" t="s">
        <v>12</v>
      </c>
      <c r="C24">
        <v>4</v>
      </c>
      <c r="D24" t="s">
        <v>121</v>
      </c>
      <c r="E24" t="s">
        <v>122</v>
      </c>
      <c r="F24" s="5">
        <v>0</v>
      </c>
      <c r="G24" t="str">
        <f>VLOOKUP($B24,Catalogue!$A$2:$F$51,2,0)</f>
        <v>Product3</v>
      </c>
      <c r="H24" t="str">
        <f>VLOOKUP($B24,Catalogue!$A$2:$F$51,3,0)</f>
        <v>Category01</v>
      </c>
      <c r="I24" t="str">
        <f>VLOOKUP($B24,Catalogue!$A$2:$F$51,4,0)</f>
        <v>Lt</v>
      </c>
      <c r="J24" s="7">
        <f>VLOOKUP($B24,Catalogue!$A$2:$F$51,5,0)</f>
        <v>44</v>
      </c>
      <c r="K24" s="7">
        <f>VLOOKUP($B24,Catalogue!$A$2:$F$51,6,0)</f>
        <v>50.16</v>
      </c>
      <c r="L24" s="7">
        <f t="shared" si="0"/>
        <v>176</v>
      </c>
      <c r="M24" s="7">
        <f t="shared" si="1"/>
        <v>200.64</v>
      </c>
      <c r="N24">
        <f t="shared" si="2"/>
        <v>23</v>
      </c>
      <c r="O24" t="str">
        <f t="shared" si="3"/>
        <v>Jan</v>
      </c>
      <c r="P24">
        <f t="shared" si="4"/>
        <v>2023</v>
      </c>
    </row>
    <row r="25" spans="1:16" x14ac:dyDescent="0.3">
      <c r="A25" s="1">
        <v>44950</v>
      </c>
      <c r="B25" t="s">
        <v>46</v>
      </c>
      <c r="C25">
        <v>20</v>
      </c>
      <c r="D25" t="s">
        <v>120</v>
      </c>
      <c r="E25" t="s">
        <v>121</v>
      </c>
      <c r="F25" s="5">
        <v>0</v>
      </c>
      <c r="G25" t="str">
        <f>VLOOKUP($B25,Catalogue!$A$2:$F$51,2,0)</f>
        <v>Product18</v>
      </c>
      <c r="H25" t="str">
        <f>VLOOKUP($B25,Catalogue!$A$2:$F$51,3,0)</f>
        <v>Category02</v>
      </c>
      <c r="I25" t="str">
        <f>VLOOKUP($B25,Catalogue!$A$2:$F$51,4,0)</f>
        <v>Kg</v>
      </c>
      <c r="J25" s="7">
        <f>VLOOKUP($B25,Catalogue!$A$2:$F$51,5,0)</f>
        <v>133</v>
      </c>
      <c r="K25" s="7">
        <f>VLOOKUP($B25,Catalogue!$A$2:$F$51,6,0)</f>
        <v>146.30000000000001</v>
      </c>
      <c r="L25" s="7">
        <f t="shared" si="0"/>
        <v>2660</v>
      </c>
      <c r="M25" s="7">
        <f t="shared" si="1"/>
        <v>2926</v>
      </c>
      <c r="N25">
        <f t="shared" si="2"/>
        <v>24</v>
      </c>
      <c r="O25" t="str">
        <f t="shared" si="3"/>
        <v>Jan</v>
      </c>
      <c r="P25">
        <f t="shared" si="4"/>
        <v>2023</v>
      </c>
    </row>
    <row r="26" spans="1:16" x14ac:dyDescent="0.3">
      <c r="A26" s="1">
        <v>44951</v>
      </c>
      <c r="B26" t="s">
        <v>82</v>
      </c>
      <c r="C26">
        <v>15</v>
      </c>
      <c r="D26" t="s">
        <v>120</v>
      </c>
      <c r="E26" t="s">
        <v>122</v>
      </c>
      <c r="F26" s="5">
        <v>0</v>
      </c>
      <c r="G26" t="str">
        <f>VLOOKUP($B26,Catalogue!$A$2:$F$51,2,0)</f>
        <v>Product35</v>
      </c>
      <c r="H26" t="str">
        <f>VLOOKUP($B26,Catalogue!$A$2:$F$51,3,0)</f>
        <v>Category04</v>
      </c>
      <c r="I26" t="str">
        <f>VLOOKUP($B26,Catalogue!$A$2:$F$51,4,0)</f>
        <v>Lt</v>
      </c>
      <c r="J26" s="7">
        <f>VLOOKUP($B26,Catalogue!$A$2:$F$51,5,0)</f>
        <v>123</v>
      </c>
      <c r="K26" s="7">
        <f>VLOOKUP($B26,Catalogue!$A$2:$F$51,6,0)</f>
        <v>173.43</v>
      </c>
      <c r="L26" s="7">
        <f t="shared" si="0"/>
        <v>1845</v>
      </c>
      <c r="M26" s="7">
        <f t="shared" si="1"/>
        <v>2601.4500000000003</v>
      </c>
      <c r="N26">
        <f t="shared" si="2"/>
        <v>25</v>
      </c>
      <c r="O26" t="str">
        <f t="shared" si="3"/>
        <v>Jan</v>
      </c>
      <c r="P26">
        <f t="shared" si="4"/>
        <v>2023</v>
      </c>
    </row>
    <row r="27" spans="1:16" x14ac:dyDescent="0.3">
      <c r="A27" s="1">
        <v>44952</v>
      </c>
      <c r="B27" t="s">
        <v>42</v>
      </c>
      <c r="C27">
        <v>2</v>
      </c>
      <c r="D27" t="s">
        <v>121</v>
      </c>
      <c r="E27" t="s">
        <v>121</v>
      </c>
      <c r="F27" s="5">
        <v>0</v>
      </c>
      <c r="G27" t="str">
        <f>VLOOKUP($B27,Catalogue!$A$2:$F$51,2,0)</f>
        <v>Product16</v>
      </c>
      <c r="H27" t="str">
        <f>VLOOKUP($B27,Catalogue!$A$2:$F$51,3,0)</f>
        <v>Category02</v>
      </c>
      <c r="I27" t="str">
        <f>VLOOKUP($B27,Catalogue!$A$2:$F$51,4,0)</f>
        <v>Lt</v>
      </c>
      <c r="J27" s="7">
        <f>VLOOKUP($B27,Catalogue!$A$2:$F$51,5,0)</f>
        <v>44</v>
      </c>
      <c r="K27" s="7">
        <f>VLOOKUP($B27,Catalogue!$A$2:$F$51,6,0)</f>
        <v>72.599999999999994</v>
      </c>
      <c r="L27" s="7">
        <f t="shared" si="0"/>
        <v>88</v>
      </c>
      <c r="M27" s="7">
        <f t="shared" si="1"/>
        <v>145.19999999999999</v>
      </c>
      <c r="N27">
        <f t="shared" si="2"/>
        <v>26</v>
      </c>
      <c r="O27" t="str">
        <f t="shared" si="3"/>
        <v>Jan</v>
      </c>
      <c r="P27">
        <f t="shared" si="4"/>
        <v>2023</v>
      </c>
    </row>
    <row r="28" spans="1:16" x14ac:dyDescent="0.3">
      <c r="A28" s="1">
        <v>44953</v>
      </c>
      <c r="B28" t="s">
        <v>73</v>
      </c>
      <c r="C28">
        <v>9</v>
      </c>
      <c r="D28" t="s">
        <v>120</v>
      </c>
      <c r="E28" t="s">
        <v>122</v>
      </c>
      <c r="F28" s="5">
        <v>0</v>
      </c>
      <c r="G28" t="str">
        <f>VLOOKUP($B28,Catalogue!$A$2:$F$51,2,0)</f>
        <v>Product31</v>
      </c>
      <c r="H28" t="str">
        <f>VLOOKUP($B28,Catalogue!$A$2:$F$51,3,0)</f>
        <v>Category03</v>
      </c>
      <c r="I28" t="str">
        <f>VLOOKUP($B28,Catalogue!$A$2:$F$51,4,0)</f>
        <v>Ft</v>
      </c>
      <c r="J28" s="7">
        <f>VLOOKUP($B28,Catalogue!$A$2:$F$51,5,0)</f>
        <v>124</v>
      </c>
      <c r="K28" s="7">
        <f>VLOOKUP($B28,Catalogue!$A$2:$F$51,6,0)</f>
        <v>163.68</v>
      </c>
      <c r="L28" s="7">
        <f t="shared" si="0"/>
        <v>1116</v>
      </c>
      <c r="M28" s="7">
        <f t="shared" si="1"/>
        <v>1473.1200000000001</v>
      </c>
      <c r="N28">
        <f t="shared" si="2"/>
        <v>27</v>
      </c>
      <c r="O28" t="str">
        <f t="shared" si="3"/>
        <v>Jan</v>
      </c>
      <c r="P28">
        <f t="shared" si="4"/>
        <v>2023</v>
      </c>
    </row>
    <row r="29" spans="1:16" x14ac:dyDescent="0.3">
      <c r="A29" s="1">
        <v>44954</v>
      </c>
      <c r="B29" t="s">
        <v>10</v>
      </c>
      <c r="C29">
        <v>6</v>
      </c>
      <c r="D29" t="s">
        <v>120</v>
      </c>
      <c r="E29" t="s">
        <v>121</v>
      </c>
      <c r="F29" s="5">
        <v>0</v>
      </c>
      <c r="G29" t="str">
        <f>VLOOKUP($B29,Catalogue!$A$2:$F$51,2,0)</f>
        <v>Product2</v>
      </c>
      <c r="H29" t="str">
        <f>VLOOKUP($B29,Catalogue!$A$2:$F$51,3,0)</f>
        <v>Category01</v>
      </c>
      <c r="I29" t="str">
        <f>VLOOKUP($B29,Catalogue!$A$2:$F$51,4,0)</f>
        <v>Kg</v>
      </c>
      <c r="J29" s="7">
        <f>VLOOKUP($B29,Catalogue!$A$2:$F$51,5,0)</f>
        <v>105</v>
      </c>
      <c r="K29" s="7">
        <f>VLOOKUP($B29,Catalogue!$A$2:$F$51,6,0)</f>
        <v>117.6</v>
      </c>
      <c r="L29" s="7">
        <f t="shared" si="0"/>
        <v>630</v>
      </c>
      <c r="M29" s="7">
        <f t="shared" si="1"/>
        <v>705.59999999999991</v>
      </c>
      <c r="N29">
        <f t="shared" si="2"/>
        <v>28</v>
      </c>
      <c r="O29" t="str">
        <f t="shared" si="3"/>
        <v>Jan</v>
      </c>
      <c r="P29">
        <f t="shared" si="4"/>
        <v>2023</v>
      </c>
    </row>
    <row r="30" spans="1:16" x14ac:dyDescent="0.3">
      <c r="A30" s="1">
        <v>44955</v>
      </c>
      <c r="B30" t="s">
        <v>111</v>
      </c>
      <c r="C30">
        <v>8</v>
      </c>
      <c r="D30" t="s">
        <v>121</v>
      </c>
      <c r="E30" t="s">
        <v>122</v>
      </c>
      <c r="F30" s="5">
        <v>0</v>
      </c>
      <c r="G30" t="str">
        <f>VLOOKUP($B30,Catalogue!$A$2:$F$51,2,0)</f>
        <v>Product49</v>
      </c>
      <c r="H30" t="str">
        <f>VLOOKUP($B30,Catalogue!$A$2:$F$51,3,0)</f>
        <v>Category05</v>
      </c>
      <c r="I30" t="str">
        <f>VLOOKUP($B30,Catalogue!$A$2:$F$51,4,0)</f>
        <v>Kg</v>
      </c>
      <c r="J30" s="7">
        <f>VLOOKUP($B30,Catalogue!$A$2:$F$51,5,0)</f>
        <v>136</v>
      </c>
      <c r="K30" s="7">
        <f>VLOOKUP($B30,Catalogue!$A$2:$F$51,6,0)</f>
        <v>183.6</v>
      </c>
      <c r="L30" s="7">
        <f t="shared" si="0"/>
        <v>1088</v>
      </c>
      <c r="M30" s="7">
        <f t="shared" si="1"/>
        <v>1468.8</v>
      </c>
      <c r="N30">
        <f t="shared" si="2"/>
        <v>29</v>
      </c>
      <c r="O30" t="str">
        <f t="shared" si="3"/>
        <v>Jan</v>
      </c>
      <c r="P30">
        <f t="shared" si="4"/>
        <v>2023</v>
      </c>
    </row>
    <row r="31" spans="1:16" x14ac:dyDescent="0.3">
      <c r="A31" s="1">
        <v>44956</v>
      </c>
      <c r="B31" t="s">
        <v>94</v>
      </c>
      <c r="C31">
        <v>12</v>
      </c>
      <c r="D31" t="s">
        <v>123</v>
      </c>
      <c r="E31" t="s">
        <v>122</v>
      </c>
      <c r="F31" s="5">
        <v>0</v>
      </c>
      <c r="G31" t="str">
        <f>VLOOKUP($B31,Catalogue!$A$2:$F$51,2,0)</f>
        <v>Product41</v>
      </c>
      <c r="H31" t="str">
        <f>VLOOKUP($B31,Catalogue!$A$2:$F$51,3,0)</f>
        <v>Category04</v>
      </c>
      <c r="I31" t="str">
        <f>VLOOKUP($B31,Catalogue!$A$2:$F$51,4,0)</f>
        <v>Kg</v>
      </c>
      <c r="J31" s="7">
        <f>VLOOKUP($B31,Catalogue!$A$2:$F$51,5,0)</f>
        <v>44</v>
      </c>
      <c r="K31" s="7">
        <f>VLOOKUP($B31,Catalogue!$A$2:$F$51,6,0)</f>
        <v>58.08</v>
      </c>
      <c r="L31" s="7">
        <f t="shared" si="0"/>
        <v>528</v>
      </c>
      <c r="M31" s="7">
        <f t="shared" si="1"/>
        <v>696.96</v>
      </c>
      <c r="N31">
        <f t="shared" si="2"/>
        <v>30</v>
      </c>
      <c r="O31" t="str">
        <f t="shared" si="3"/>
        <v>Jan</v>
      </c>
      <c r="P31">
        <f t="shared" si="4"/>
        <v>2023</v>
      </c>
    </row>
    <row r="32" spans="1:16" x14ac:dyDescent="0.3">
      <c r="A32" s="1">
        <v>44957</v>
      </c>
      <c r="B32" t="s">
        <v>65</v>
      </c>
      <c r="C32">
        <v>13</v>
      </c>
      <c r="D32" t="s">
        <v>123</v>
      </c>
      <c r="E32" t="s">
        <v>121</v>
      </c>
      <c r="F32" s="5">
        <v>0</v>
      </c>
      <c r="G32" t="str">
        <f>VLOOKUP($B32,Catalogue!$A$2:$F$51,2,0)</f>
        <v>Product27</v>
      </c>
      <c r="H32" t="str">
        <f>VLOOKUP($B32,Catalogue!$A$2:$F$51,3,0)</f>
        <v>Category03</v>
      </c>
      <c r="I32" t="str">
        <f>VLOOKUP($B32,Catalogue!$A$2:$F$51,4,0)</f>
        <v>Lt</v>
      </c>
      <c r="J32" s="7">
        <f>VLOOKUP($B32,Catalogue!$A$2:$F$51,5,0)</f>
        <v>105</v>
      </c>
      <c r="K32" s="7">
        <f>VLOOKUP($B32,Catalogue!$A$2:$F$51,6,0)</f>
        <v>117.6</v>
      </c>
      <c r="L32" s="7">
        <f t="shared" si="0"/>
        <v>1365</v>
      </c>
      <c r="M32" s="7">
        <f t="shared" si="1"/>
        <v>1528.8</v>
      </c>
      <c r="N32">
        <f t="shared" si="2"/>
        <v>31</v>
      </c>
      <c r="O32" t="str">
        <f t="shared" si="3"/>
        <v>Jan</v>
      </c>
      <c r="P32">
        <f t="shared" si="4"/>
        <v>2023</v>
      </c>
    </row>
    <row r="33" spans="1:16" x14ac:dyDescent="0.3">
      <c r="A33" s="1">
        <v>44958</v>
      </c>
      <c r="B33" t="s">
        <v>69</v>
      </c>
      <c r="C33">
        <v>14</v>
      </c>
      <c r="D33" t="s">
        <v>121</v>
      </c>
      <c r="E33" t="s">
        <v>122</v>
      </c>
      <c r="F33" s="5">
        <v>0</v>
      </c>
      <c r="G33" t="str">
        <f>VLOOKUP($B33,Catalogue!$A$2:$F$51,2,0)</f>
        <v>Product29</v>
      </c>
      <c r="H33" t="str">
        <f>VLOOKUP($B33,Catalogue!$A$2:$F$51,3,0)</f>
        <v>Category03</v>
      </c>
      <c r="I33" t="str">
        <f>VLOOKUP($B33,Catalogue!$A$2:$F$51,4,0)</f>
        <v>Kg</v>
      </c>
      <c r="J33" s="7">
        <f>VLOOKUP($B33,Catalogue!$A$2:$F$51,5,0)</f>
        <v>71</v>
      </c>
      <c r="K33" s="7">
        <f>VLOOKUP($B33,Catalogue!$A$2:$F$51,6,0)</f>
        <v>95.85</v>
      </c>
      <c r="L33" s="7">
        <f t="shared" si="0"/>
        <v>994</v>
      </c>
      <c r="M33" s="7">
        <f t="shared" si="1"/>
        <v>1341.8999999999999</v>
      </c>
      <c r="N33">
        <f t="shared" si="2"/>
        <v>1</v>
      </c>
      <c r="O33" t="str">
        <f t="shared" si="3"/>
        <v>Feb</v>
      </c>
      <c r="P33">
        <f t="shared" si="4"/>
        <v>2023</v>
      </c>
    </row>
    <row r="34" spans="1:16" x14ac:dyDescent="0.3">
      <c r="A34" s="1">
        <v>44959</v>
      </c>
      <c r="B34" t="s">
        <v>20</v>
      </c>
      <c r="C34">
        <v>2</v>
      </c>
      <c r="D34" t="s">
        <v>120</v>
      </c>
      <c r="E34" t="s">
        <v>122</v>
      </c>
      <c r="F34" s="5">
        <v>0</v>
      </c>
      <c r="G34" t="str">
        <f>VLOOKUP($B34,Catalogue!$A$2:$F$51,2,0)</f>
        <v>Product6</v>
      </c>
      <c r="H34" t="str">
        <f>VLOOKUP($B34,Catalogue!$A$2:$F$51,3,0)</f>
        <v>Category01</v>
      </c>
      <c r="I34" t="str">
        <f>VLOOKUP($B34,Catalogue!$A$2:$F$51,4,0)</f>
        <v>No.</v>
      </c>
      <c r="J34" s="7">
        <f>VLOOKUP($B34,Catalogue!$A$2:$F$51,5,0)</f>
        <v>124</v>
      </c>
      <c r="K34" s="7">
        <f>VLOOKUP($B34,Catalogue!$A$2:$F$51,6,0)</f>
        <v>204.60000000000002</v>
      </c>
      <c r="L34" s="7">
        <f t="shared" si="0"/>
        <v>248</v>
      </c>
      <c r="M34" s="7">
        <f t="shared" si="1"/>
        <v>409.20000000000005</v>
      </c>
      <c r="N34">
        <f t="shared" si="2"/>
        <v>2</v>
      </c>
      <c r="O34" t="str">
        <f t="shared" si="3"/>
        <v>Feb</v>
      </c>
      <c r="P34">
        <f t="shared" si="4"/>
        <v>2023</v>
      </c>
    </row>
    <row r="35" spans="1:16" x14ac:dyDescent="0.3">
      <c r="A35" s="1">
        <v>44960</v>
      </c>
      <c r="B35" t="s">
        <v>78</v>
      </c>
      <c r="C35">
        <v>19</v>
      </c>
      <c r="D35" t="s">
        <v>120</v>
      </c>
      <c r="E35" t="s">
        <v>121</v>
      </c>
      <c r="F35" s="5">
        <v>0</v>
      </c>
      <c r="G35" t="str">
        <f>VLOOKUP($B35,Catalogue!$A$2:$F$51,2,0)</f>
        <v>Product33</v>
      </c>
      <c r="H35" t="str">
        <f>VLOOKUP($B35,Catalogue!$A$2:$F$51,3,0)</f>
        <v>Category04</v>
      </c>
      <c r="I35" t="str">
        <f>VLOOKUP($B35,Catalogue!$A$2:$F$51,4,0)</f>
        <v>Kg</v>
      </c>
      <c r="J35" s="7">
        <f>VLOOKUP($B35,Catalogue!$A$2:$F$51,5,0)</f>
        <v>16</v>
      </c>
      <c r="K35" s="7">
        <f>VLOOKUP($B35,Catalogue!$A$2:$F$51,6,0)</f>
        <v>18.240000000000002</v>
      </c>
      <c r="L35" s="7">
        <f t="shared" si="0"/>
        <v>304</v>
      </c>
      <c r="M35" s="7">
        <f t="shared" si="1"/>
        <v>346.56000000000006</v>
      </c>
      <c r="N35">
        <f t="shared" si="2"/>
        <v>3</v>
      </c>
      <c r="O35" t="str">
        <f t="shared" si="3"/>
        <v>Feb</v>
      </c>
      <c r="P35">
        <f t="shared" si="4"/>
        <v>2023</v>
      </c>
    </row>
    <row r="36" spans="1:16" x14ac:dyDescent="0.3">
      <c r="A36" s="1">
        <v>44961</v>
      </c>
      <c r="B36" t="s">
        <v>50</v>
      </c>
      <c r="C36">
        <v>19</v>
      </c>
      <c r="D36" t="s">
        <v>121</v>
      </c>
      <c r="E36" t="s">
        <v>122</v>
      </c>
      <c r="F36" s="5">
        <v>0</v>
      </c>
      <c r="G36" t="str">
        <f>VLOOKUP($B36,Catalogue!$A$2:$F$51,2,0)</f>
        <v>Product20</v>
      </c>
      <c r="H36" t="str">
        <f>VLOOKUP($B36,Catalogue!$A$2:$F$51,3,0)</f>
        <v>Category02</v>
      </c>
      <c r="I36" t="str">
        <f>VLOOKUP($B36,Catalogue!$A$2:$F$51,4,0)</f>
        <v>Ft</v>
      </c>
      <c r="J36" s="7">
        <f>VLOOKUP($B36,Catalogue!$A$2:$F$51,5,0)</f>
        <v>10</v>
      </c>
      <c r="K36" s="7">
        <f>VLOOKUP($B36,Catalogue!$A$2:$F$51,6,0)</f>
        <v>14.600000000000001</v>
      </c>
      <c r="L36" s="7">
        <f t="shared" si="0"/>
        <v>190</v>
      </c>
      <c r="M36" s="7">
        <f t="shared" si="1"/>
        <v>277.40000000000003</v>
      </c>
      <c r="N36">
        <f t="shared" si="2"/>
        <v>4</v>
      </c>
      <c r="O36" t="str">
        <f t="shared" si="3"/>
        <v>Feb</v>
      </c>
      <c r="P36">
        <f t="shared" si="4"/>
        <v>2023</v>
      </c>
    </row>
    <row r="37" spans="1:16" x14ac:dyDescent="0.3">
      <c r="A37" s="1">
        <v>44962</v>
      </c>
      <c r="B37" t="s">
        <v>20</v>
      </c>
      <c r="C37">
        <v>7</v>
      </c>
      <c r="D37" t="s">
        <v>120</v>
      </c>
      <c r="E37" t="s">
        <v>121</v>
      </c>
      <c r="F37" s="5">
        <v>0</v>
      </c>
      <c r="G37" t="str">
        <f>VLOOKUP($B37,Catalogue!$A$2:$F$51,2,0)</f>
        <v>Product6</v>
      </c>
      <c r="H37" t="str">
        <f>VLOOKUP($B37,Catalogue!$A$2:$F$51,3,0)</f>
        <v>Category01</v>
      </c>
      <c r="I37" t="str">
        <f>VLOOKUP($B37,Catalogue!$A$2:$F$51,4,0)</f>
        <v>No.</v>
      </c>
      <c r="J37" s="7">
        <f>VLOOKUP($B37,Catalogue!$A$2:$F$51,5,0)</f>
        <v>124</v>
      </c>
      <c r="K37" s="7">
        <f>VLOOKUP($B37,Catalogue!$A$2:$F$51,6,0)</f>
        <v>204.60000000000002</v>
      </c>
      <c r="L37" s="7">
        <f t="shared" si="0"/>
        <v>868</v>
      </c>
      <c r="M37" s="7">
        <f t="shared" si="1"/>
        <v>1432.2000000000003</v>
      </c>
      <c r="N37">
        <f t="shared" si="2"/>
        <v>5</v>
      </c>
      <c r="O37" t="str">
        <f t="shared" si="3"/>
        <v>Feb</v>
      </c>
      <c r="P37">
        <f t="shared" si="4"/>
        <v>2023</v>
      </c>
    </row>
    <row r="38" spans="1:16" x14ac:dyDescent="0.3">
      <c r="A38" s="1">
        <v>44963</v>
      </c>
      <c r="B38" t="s">
        <v>105</v>
      </c>
      <c r="C38">
        <v>14</v>
      </c>
      <c r="D38" t="s">
        <v>120</v>
      </c>
      <c r="E38" t="s">
        <v>122</v>
      </c>
      <c r="F38" s="5">
        <v>0</v>
      </c>
      <c r="G38" t="str">
        <f>VLOOKUP($B38,Catalogue!$A$2:$F$51,2,0)</f>
        <v>Product46</v>
      </c>
      <c r="H38" t="str">
        <f>VLOOKUP($B38,Catalogue!$A$2:$F$51,3,0)</f>
        <v>Category05</v>
      </c>
      <c r="I38" t="str">
        <f>VLOOKUP($B38,Catalogue!$A$2:$F$51,4,0)</f>
        <v>No.</v>
      </c>
      <c r="J38" s="7">
        <f>VLOOKUP($B38,Catalogue!$A$2:$F$51,5,0)</f>
        <v>16</v>
      </c>
      <c r="K38" s="7">
        <f>VLOOKUP($B38,Catalogue!$A$2:$F$51,6,0)</f>
        <v>26.4</v>
      </c>
      <c r="L38" s="7">
        <f t="shared" si="0"/>
        <v>224</v>
      </c>
      <c r="M38" s="7">
        <f t="shared" si="1"/>
        <v>369.59999999999997</v>
      </c>
      <c r="N38">
        <f t="shared" si="2"/>
        <v>6</v>
      </c>
      <c r="O38" t="str">
        <f t="shared" si="3"/>
        <v>Feb</v>
      </c>
      <c r="P38">
        <f t="shared" si="4"/>
        <v>2023</v>
      </c>
    </row>
    <row r="39" spans="1:16" x14ac:dyDescent="0.3">
      <c r="A39" s="1">
        <v>44964</v>
      </c>
      <c r="B39" t="s">
        <v>42</v>
      </c>
      <c r="C39">
        <v>7</v>
      </c>
      <c r="D39" t="s">
        <v>121</v>
      </c>
      <c r="E39" t="s">
        <v>121</v>
      </c>
      <c r="F39" s="5">
        <v>0</v>
      </c>
      <c r="G39" t="str">
        <f>VLOOKUP($B39,Catalogue!$A$2:$F$51,2,0)</f>
        <v>Product16</v>
      </c>
      <c r="H39" t="str">
        <f>VLOOKUP($B39,Catalogue!$A$2:$F$51,3,0)</f>
        <v>Category02</v>
      </c>
      <c r="I39" t="str">
        <f>VLOOKUP($B39,Catalogue!$A$2:$F$51,4,0)</f>
        <v>Lt</v>
      </c>
      <c r="J39" s="7">
        <f>VLOOKUP($B39,Catalogue!$A$2:$F$51,5,0)</f>
        <v>44</v>
      </c>
      <c r="K39" s="7">
        <f>VLOOKUP($B39,Catalogue!$A$2:$F$51,6,0)</f>
        <v>72.599999999999994</v>
      </c>
      <c r="L39" s="7">
        <f t="shared" si="0"/>
        <v>308</v>
      </c>
      <c r="M39" s="7">
        <f t="shared" si="1"/>
        <v>508.19999999999993</v>
      </c>
      <c r="N39">
        <f t="shared" si="2"/>
        <v>7</v>
      </c>
      <c r="O39" t="str">
        <f t="shared" si="3"/>
        <v>Feb</v>
      </c>
      <c r="P39">
        <f t="shared" si="4"/>
        <v>2023</v>
      </c>
    </row>
    <row r="40" spans="1:16" x14ac:dyDescent="0.3">
      <c r="A40" s="1">
        <v>44965</v>
      </c>
      <c r="B40" t="s">
        <v>71</v>
      </c>
      <c r="C40">
        <v>10</v>
      </c>
      <c r="D40" t="s">
        <v>123</v>
      </c>
      <c r="E40" t="s">
        <v>122</v>
      </c>
      <c r="F40" s="5">
        <v>0</v>
      </c>
      <c r="G40" t="str">
        <f>VLOOKUP($B40,Catalogue!$A$2:$F$51,2,0)</f>
        <v>Product30</v>
      </c>
      <c r="H40" t="str">
        <f>VLOOKUP($B40,Catalogue!$A$2:$F$51,3,0)</f>
        <v>Category03</v>
      </c>
      <c r="I40" t="str">
        <f>VLOOKUP($B40,Catalogue!$A$2:$F$51,4,0)</f>
        <v>No.</v>
      </c>
      <c r="J40" s="7">
        <f>VLOOKUP($B40,Catalogue!$A$2:$F$51,5,0)</f>
        <v>133</v>
      </c>
      <c r="K40" s="7">
        <f>VLOOKUP($B40,Catalogue!$A$2:$F$51,6,0)</f>
        <v>194.18</v>
      </c>
      <c r="L40" s="7">
        <f t="shared" si="0"/>
        <v>1330</v>
      </c>
      <c r="M40" s="7">
        <f t="shared" si="1"/>
        <v>1941.8000000000002</v>
      </c>
      <c r="N40">
        <f t="shared" si="2"/>
        <v>8</v>
      </c>
      <c r="O40" t="str">
        <f t="shared" si="3"/>
        <v>Feb</v>
      </c>
      <c r="P40">
        <f t="shared" si="4"/>
        <v>2023</v>
      </c>
    </row>
    <row r="41" spans="1:16" x14ac:dyDescent="0.3">
      <c r="A41" s="1">
        <v>44966</v>
      </c>
      <c r="B41" t="s">
        <v>50</v>
      </c>
      <c r="C41">
        <v>18</v>
      </c>
      <c r="D41" t="s">
        <v>123</v>
      </c>
      <c r="E41" t="s">
        <v>122</v>
      </c>
      <c r="F41" s="5">
        <v>0</v>
      </c>
      <c r="G41" t="str">
        <f>VLOOKUP($B41,Catalogue!$A$2:$F$51,2,0)</f>
        <v>Product20</v>
      </c>
      <c r="H41" t="str">
        <f>VLOOKUP($B41,Catalogue!$A$2:$F$51,3,0)</f>
        <v>Category02</v>
      </c>
      <c r="I41" t="str">
        <f>VLOOKUP($B41,Catalogue!$A$2:$F$51,4,0)</f>
        <v>Ft</v>
      </c>
      <c r="J41" s="7">
        <f>VLOOKUP($B41,Catalogue!$A$2:$F$51,5,0)</f>
        <v>10</v>
      </c>
      <c r="K41" s="7">
        <f>VLOOKUP($B41,Catalogue!$A$2:$F$51,6,0)</f>
        <v>14.600000000000001</v>
      </c>
      <c r="L41" s="7">
        <f t="shared" si="0"/>
        <v>180</v>
      </c>
      <c r="M41" s="7">
        <f t="shared" si="1"/>
        <v>262.8</v>
      </c>
      <c r="N41">
        <f t="shared" si="2"/>
        <v>9</v>
      </c>
      <c r="O41" t="str">
        <f t="shared" si="3"/>
        <v>Feb</v>
      </c>
      <c r="P41">
        <f t="shared" si="4"/>
        <v>2023</v>
      </c>
    </row>
    <row r="42" spans="1:16" x14ac:dyDescent="0.3">
      <c r="A42" s="1">
        <v>44967</v>
      </c>
      <c r="B42" t="s">
        <v>46</v>
      </c>
      <c r="C42">
        <v>13</v>
      </c>
      <c r="D42" t="s">
        <v>121</v>
      </c>
      <c r="E42" t="s">
        <v>121</v>
      </c>
      <c r="F42" s="5">
        <v>0</v>
      </c>
      <c r="G42" t="str">
        <f>VLOOKUP($B42,Catalogue!$A$2:$F$51,2,0)</f>
        <v>Product18</v>
      </c>
      <c r="H42" t="str">
        <f>VLOOKUP($B42,Catalogue!$A$2:$F$51,3,0)</f>
        <v>Category02</v>
      </c>
      <c r="I42" t="str">
        <f>VLOOKUP($B42,Catalogue!$A$2:$F$51,4,0)</f>
        <v>Kg</v>
      </c>
      <c r="J42" s="7">
        <f>VLOOKUP($B42,Catalogue!$A$2:$F$51,5,0)</f>
        <v>133</v>
      </c>
      <c r="K42" s="7">
        <f>VLOOKUP($B42,Catalogue!$A$2:$F$51,6,0)</f>
        <v>146.30000000000001</v>
      </c>
      <c r="L42" s="7">
        <f t="shared" si="0"/>
        <v>1729</v>
      </c>
      <c r="M42" s="7">
        <f t="shared" si="1"/>
        <v>1901.9</v>
      </c>
      <c r="N42">
        <f t="shared" si="2"/>
        <v>10</v>
      </c>
      <c r="O42" t="str">
        <f t="shared" si="3"/>
        <v>Feb</v>
      </c>
      <c r="P42">
        <f t="shared" si="4"/>
        <v>2023</v>
      </c>
    </row>
    <row r="43" spans="1:16" x14ac:dyDescent="0.3">
      <c r="A43" s="1">
        <v>44968</v>
      </c>
      <c r="B43" t="s">
        <v>101</v>
      </c>
      <c r="C43">
        <v>12</v>
      </c>
      <c r="D43" t="s">
        <v>120</v>
      </c>
      <c r="E43" t="s">
        <v>122</v>
      </c>
      <c r="F43" s="5">
        <v>0</v>
      </c>
      <c r="G43" t="str">
        <f>VLOOKUP($B43,Catalogue!$A$2:$F$51,2,0)</f>
        <v>Product44</v>
      </c>
      <c r="H43" t="str">
        <f>VLOOKUP($B43,Catalogue!$A$2:$F$51,3,0)</f>
        <v>Category05</v>
      </c>
      <c r="I43" t="str">
        <f>VLOOKUP($B43,Catalogue!$A$2:$F$51,4,0)</f>
        <v>Ft</v>
      </c>
      <c r="J43" s="7">
        <f>VLOOKUP($B43,Catalogue!$A$2:$F$51,5,0)</f>
        <v>124</v>
      </c>
      <c r="K43" s="7">
        <f>VLOOKUP($B43,Catalogue!$A$2:$F$51,6,0)</f>
        <v>140.12</v>
      </c>
      <c r="L43" s="7">
        <f t="shared" si="0"/>
        <v>1488</v>
      </c>
      <c r="M43" s="7">
        <f t="shared" si="1"/>
        <v>1681.44</v>
      </c>
      <c r="N43">
        <f t="shared" si="2"/>
        <v>11</v>
      </c>
      <c r="O43" t="str">
        <f t="shared" si="3"/>
        <v>Feb</v>
      </c>
      <c r="P43">
        <f t="shared" si="4"/>
        <v>2023</v>
      </c>
    </row>
    <row r="44" spans="1:16" x14ac:dyDescent="0.3">
      <c r="A44" s="1">
        <v>44969</v>
      </c>
      <c r="B44" t="s">
        <v>29</v>
      </c>
      <c r="C44">
        <v>5</v>
      </c>
      <c r="D44" t="s">
        <v>120</v>
      </c>
      <c r="E44" t="s">
        <v>122</v>
      </c>
      <c r="F44" s="5">
        <v>0</v>
      </c>
      <c r="G44" t="str">
        <f>VLOOKUP($B44,Catalogue!$A$2:$F$51,2,0)</f>
        <v>Product10</v>
      </c>
      <c r="H44" t="str">
        <f>VLOOKUP($B44,Catalogue!$A$2:$F$51,3,0)</f>
        <v>Category02</v>
      </c>
      <c r="I44" t="str">
        <f>VLOOKUP($B44,Catalogue!$A$2:$F$51,4,0)</f>
        <v>Kg</v>
      </c>
      <c r="J44" s="7">
        <f>VLOOKUP($B44,Catalogue!$A$2:$F$51,5,0)</f>
        <v>123</v>
      </c>
      <c r="K44" s="7">
        <f>VLOOKUP($B44,Catalogue!$A$2:$F$51,6,0)</f>
        <v>179.58</v>
      </c>
      <c r="L44" s="7">
        <f t="shared" si="0"/>
        <v>615</v>
      </c>
      <c r="M44" s="7">
        <f t="shared" si="1"/>
        <v>897.90000000000009</v>
      </c>
      <c r="N44">
        <f t="shared" si="2"/>
        <v>12</v>
      </c>
      <c r="O44" t="str">
        <f t="shared" si="3"/>
        <v>Feb</v>
      </c>
      <c r="P44">
        <f t="shared" si="4"/>
        <v>2023</v>
      </c>
    </row>
    <row r="45" spans="1:16" x14ac:dyDescent="0.3">
      <c r="A45" s="1">
        <v>44970</v>
      </c>
      <c r="B45" t="s">
        <v>101</v>
      </c>
      <c r="C45">
        <v>9</v>
      </c>
      <c r="D45" t="s">
        <v>121</v>
      </c>
      <c r="E45" t="s">
        <v>121</v>
      </c>
      <c r="F45" s="5">
        <v>0</v>
      </c>
      <c r="G45" t="str">
        <f>VLOOKUP($B45,Catalogue!$A$2:$F$51,2,0)</f>
        <v>Product44</v>
      </c>
      <c r="H45" t="str">
        <f>VLOOKUP($B45,Catalogue!$A$2:$F$51,3,0)</f>
        <v>Category05</v>
      </c>
      <c r="I45" t="str">
        <f>VLOOKUP($B45,Catalogue!$A$2:$F$51,4,0)</f>
        <v>Ft</v>
      </c>
      <c r="J45" s="7">
        <f>VLOOKUP($B45,Catalogue!$A$2:$F$51,5,0)</f>
        <v>124</v>
      </c>
      <c r="K45" s="7">
        <f>VLOOKUP($B45,Catalogue!$A$2:$F$51,6,0)</f>
        <v>140.12</v>
      </c>
      <c r="L45" s="7">
        <f t="shared" si="0"/>
        <v>1116</v>
      </c>
      <c r="M45" s="7">
        <f t="shared" si="1"/>
        <v>1261.08</v>
      </c>
      <c r="N45">
        <f t="shared" si="2"/>
        <v>13</v>
      </c>
      <c r="O45" t="str">
        <f t="shared" si="3"/>
        <v>Feb</v>
      </c>
      <c r="P45">
        <f t="shared" si="4"/>
        <v>2023</v>
      </c>
    </row>
    <row r="46" spans="1:16" x14ac:dyDescent="0.3">
      <c r="A46" s="1">
        <v>44971</v>
      </c>
      <c r="B46" t="s">
        <v>65</v>
      </c>
      <c r="C46">
        <v>13</v>
      </c>
      <c r="D46" t="s">
        <v>120</v>
      </c>
      <c r="E46" t="s">
        <v>122</v>
      </c>
      <c r="F46" s="5">
        <v>0</v>
      </c>
      <c r="G46" t="str">
        <f>VLOOKUP($B46,Catalogue!$A$2:$F$51,2,0)</f>
        <v>Product27</v>
      </c>
      <c r="H46" t="str">
        <f>VLOOKUP($B46,Catalogue!$A$2:$F$51,3,0)</f>
        <v>Category03</v>
      </c>
      <c r="I46" t="str">
        <f>VLOOKUP($B46,Catalogue!$A$2:$F$51,4,0)</f>
        <v>Lt</v>
      </c>
      <c r="J46" s="7">
        <f>VLOOKUP($B46,Catalogue!$A$2:$F$51,5,0)</f>
        <v>105</v>
      </c>
      <c r="K46" s="7">
        <f>VLOOKUP($B46,Catalogue!$A$2:$F$51,6,0)</f>
        <v>117.6</v>
      </c>
      <c r="L46" s="7">
        <f t="shared" si="0"/>
        <v>1365</v>
      </c>
      <c r="M46" s="7">
        <f t="shared" si="1"/>
        <v>1528.8</v>
      </c>
      <c r="N46">
        <f t="shared" si="2"/>
        <v>14</v>
      </c>
      <c r="O46" t="str">
        <f t="shared" si="3"/>
        <v>Feb</v>
      </c>
      <c r="P46">
        <f t="shared" si="4"/>
        <v>2023</v>
      </c>
    </row>
    <row r="47" spans="1:16" x14ac:dyDescent="0.3">
      <c r="A47" s="1">
        <v>44972</v>
      </c>
      <c r="B47" t="s">
        <v>55</v>
      </c>
      <c r="C47">
        <v>3</v>
      </c>
      <c r="D47" t="s">
        <v>120</v>
      </c>
      <c r="E47" t="s">
        <v>121</v>
      </c>
      <c r="F47" s="5">
        <v>0</v>
      </c>
      <c r="G47" t="str">
        <f>VLOOKUP($B47,Catalogue!$A$2:$F$51,2,0)</f>
        <v>Product22</v>
      </c>
      <c r="H47" t="str">
        <f>VLOOKUP($B47,Catalogue!$A$2:$F$51,3,0)</f>
        <v>Category03</v>
      </c>
      <c r="I47" t="str">
        <f>VLOOKUP($B47,Catalogue!$A$2:$F$51,4,0)</f>
        <v>No.</v>
      </c>
      <c r="J47" s="7">
        <f>VLOOKUP($B47,Catalogue!$A$2:$F$51,5,0)</f>
        <v>10</v>
      </c>
      <c r="K47" s="7">
        <f>VLOOKUP($B47,Catalogue!$A$2:$F$51,6,0)</f>
        <v>11.2</v>
      </c>
      <c r="L47" s="7">
        <f t="shared" si="0"/>
        <v>30</v>
      </c>
      <c r="M47" s="7">
        <f t="shared" si="1"/>
        <v>33.599999999999994</v>
      </c>
      <c r="N47">
        <f t="shared" si="2"/>
        <v>15</v>
      </c>
      <c r="O47" t="str">
        <f t="shared" si="3"/>
        <v>Feb</v>
      </c>
      <c r="P47">
        <f t="shared" si="4"/>
        <v>2023</v>
      </c>
    </row>
    <row r="48" spans="1:16" x14ac:dyDescent="0.3">
      <c r="A48" s="1">
        <v>44973</v>
      </c>
      <c r="B48" t="s">
        <v>80</v>
      </c>
      <c r="C48">
        <v>12</v>
      </c>
      <c r="D48" t="s">
        <v>121</v>
      </c>
      <c r="E48" t="s">
        <v>122</v>
      </c>
      <c r="F48" s="5">
        <v>0</v>
      </c>
      <c r="G48" t="str">
        <f>VLOOKUP($B48,Catalogue!$A$2:$F$51,2,0)</f>
        <v>Product34</v>
      </c>
      <c r="H48" t="str">
        <f>VLOOKUP($B48,Catalogue!$A$2:$F$51,3,0)</f>
        <v>Category04</v>
      </c>
      <c r="I48" t="str">
        <f>VLOOKUP($B48,Catalogue!$A$2:$F$51,4,0)</f>
        <v>Kg</v>
      </c>
      <c r="J48" s="7">
        <f>VLOOKUP($B48,Catalogue!$A$2:$F$51,5,0)</f>
        <v>10</v>
      </c>
      <c r="K48" s="7">
        <f>VLOOKUP($B48,Catalogue!$A$2:$F$51,6,0)</f>
        <v>11.3</v>
      </c>
      <c r="L48" s="7">
        <f t="shared" si="0"/>
        <v>120</v>
      </c>
      <c r="M48" s="7">
        <f t="shared" si="1"/>
        <v>135.60000000000002</v>
      </c>
      <c r="N48">
        <f t="shared" si="2"/>
        <v>16</v>
      </c>
      <c r="O48" t="str">
        <f t="shared" si="3"/>
        <v>Feb</v>
      </c>
      <c r="P48">
        <f t="shared" si="4"/>
        <v>2023</v>
      </c>
    </row>
    <row r="49" spans="1:16" x14ac:dyDescent="0.3">
      <c r="A49" s="1">
        <v>44974</v>
      </c>
      <c r="B49" t="s">
        <v>61</v>
      </c>
      <c r="C49">
        <v>7</v>
      </c>
      <c r="D49" t="s">
        <v>123</v>
      </c>
      <c r="E49" t="s">
        <v>121</v>
      </c>
      <c r="F49" s="5">
        <v>0</v>
      </c>
      <c r="G49" t="str">
        <f>VLOOKUP($B49,Catalogue!$A$2:$F$51,2,0)</f>
        <v>Product25</v>
      </c>
      <c r="H49" t="str">
        <f>VLOOKUP($B49,Catalogue!$A$2:$F$51,3,0)</f>
        <v>Category03</v>
      </c>
      <c r="I49" t="str">
        <f>VLOOKUP($B49,Catalogue!$A$2:$F$51,4,0)</f>
        <v>Kg</v>
      </c>
      <c r="J49" s="7">
        <f>VLOOKUP($B49,Catalogue!$A$2:$F$51,5,0)</f>
        <v>12</v>
      </c>
      <c r="K49" s="7">
        <f>VLOOKUP($B49,Catalogue!$A$2:$F$51,6,0)</f>
        <v>16.920000000000002</v>
      </c>
      <c r="L49" s="7">
        <f t="shared" si="0"/>
        <v>84</v>
      </c>
      <c r="M49" s="7">
        <f t="shared" si="1"/>
        <v>118.44000000000001</v>
      </c>
      <c r="N49">
        <f t="shared" si="2"/>
        <v>17</v>
      </c>
      <c r="O49" t="str">
        <f t="shared" si="3"/>
        <v>Feb</v>
      </c>
      <c r="P49">
        <f t="shared" si="4"/>
        <v>2023</v>
      </c>
    </row>
    <row r="50" spans="1:16" x14ac:dyDescent="0.3">
      <c r="A50" s="1">
        <v>44975</v>
      </c>
      <c r="B50" t="s">
        <v>109</v>
      </c>
      <c r="C50">
        <v>15</v>
      </c>
      <c r="D50" t="s">
        <v>123</v>
      </c>
      <c r="E50" t="s">
        <v>122</v>
      </c>
      <c r="F50" s="5">
        <v>0</v>
      </c>
      <c r="G50" t="str">
        <f>VLOOKUP($B50,Catalogue!$A$2:$F$51,2,0)</f>
        <v>Product48</v>
      </c>
      <c r="H50" t="str">
        <f>VLOOKUP($B50,Catalogue!$A$2:$F$51,3,0)</f>
        <v>Category05</v>
      </c>
      <c r="I50" t="str">
        <f>VLOOKUP($B50,Catalogue!$A$2:$F$51,4,0)</f>
        <v>Lt</v>
      </c>
      <c r="J50" s="7">
        <f>VLOOKUP($B50,Catalogue!$A$2:$F$51,5,0)</f>
        <v>123</v>
      </c>
      <c r="K50" s="7">
        <f>VLOOKUP($B50,Catalogue!$A$2:$F$51,6,0)</f>
        <v>135.30000000000001</v>
      </c>
      <c r="L50" s="7">
        <f t="shared" si="0"/>
        <v>1845</v>
      </c>
      <c r="M50" s="7">
        <f t="shared" si="1"/>
        <v>2029.5000000000002</v>
      </c>
      <c r="N50">
        <f t="shared" si="2"/>
        <v>18</v>
      </c>
      <c r="O50" t="str">
        <f t="shared" si="3"/>
        <v>Feb</v>
      </c>
      <c r="P50">
        <f t="shared" si="4"/>
        <v>2023</v>
      </c>
    </row>
    <row r="51" spans="1:16" x14ac:dyDescent="0.3">
      <c r="A51" s="1">
        <v>44976</v>
      </c>
      <c r="B51" t="s">
        <v>55</v>
      </c>
      <c r="C51">
        <v>8</v>
      </c>
      <c r="D51" t="s">
        <v>121</v>
      </c>
      <c r="E51" t="s">
        <v>122</v>
      </c>
      <c r="F51" s="5">
        <v>0</v>
      </c>
      <c r="G51" t="str">
        <f>VLOOKUP($B51,Catalogue!$A$2:$F$51,2,0)</f>
        <v>Product22</v>
      </c>
      <c r="H51" t="str">
        <f>VLOOKUP($B51,Catalogue!$A$2:$F$51,3,0)</f>
        <v>Category03</v>
      </c>
      <c r="I51" t="str">
        <f>VLOOKUP($B51,Catalogue!$A$2:$F$51,4,0)</f>
        <v>No.</v>
      </c>
      <c r="J51" s="7">
        <f>VLOOKUP($B51,Catalogue!$A$2:$F$51,5,0)</f>
        <v>10</v>
      </c>
      <c r="K51" s="7">
        <f>VLOOKUP($B51,Catalogue!$A$2:$F$51,6,0)</f>
        <v>11.2</v>
      </c>
      <c r="L51" s="7">
        <f t="shared" si="0"/>
        <v>80</v>
      </c>
      <c r="M51" s="7">
        <f t="shared" si="1"/>
        <v>89.6</v>
      </c>
      <c r="N51">
        <f t="shared" si="2"/>
        <v>19</v>
      </c>
      <c r="O51" t="str">
        <f t="shared" si="3"/>
        <v>Feb</v>
      </c>
      <c r="P51">
        <f t="shared" si="4"/>
        <v>2023</v>
      </c>
    </row>
    <row r="52" spans="1:16" x14ac:dyDescent="0.3">
      <c r="A52" s="1">
        <v>44977</v>
      </c>
      <c r="B52" t="s">
        <v>82</v>
      </c>
      <c r="C52">
        <v>5</v>
      </c>
      <c r="D52" t="s">
        <v>120</v>
      </c>
      <c r="E52" t="s">
        <v>121</v>
      </c>
      <c r="F52" s="5">
        <v>0</v>
      </c>
      <c r="G52" t="str">
        <f>VLOOKUP($B52,Catalogue!$A$2:$F$51,2,0)</f>
        <v>Product35</v>
      </c>
      <c r="H52" t="str">
        <f>VLOOKUP($B52,Catalogue!$A$2:$F$51,3,0)</f>
        <v>Category04</v>
      </c>
      <c r="I52" t="str">
        <f>VLOOKUP($B52,Catalogue!$A$2:$F$51,4,0)</f>
        <v>Lt</v>
      </c>
      <c r="J52" s="7">
        <f>VLOOKUP($B52,Catalogue!$A$2:$F$51,5,0)</f>
        <v>123</v>
      </c>
      <c r="K52" s="7">
        <f>VLOOKUP($B52,Catalogue!$A$2:$F$51,6,0)</f>
        <v>173.43</v>
      </c>
      <c r="L52" s="7">
        <f t="shared" si="0"/>
        <v>615</v>
      </c>
      <c r="M52" s="7">
        <f t="shared" si="1"/>
        <v>867.15000000000009</v>
      </c>
      <c r="N52">
        <f t="shared" si="2"/>
        <v>20</v>
      </c>
      <c r="O52" t="str">
        <f t="shared" si="3"/>
        <v>Feb</v>
      </c>
      <c r="P52">
        <f t="shared" si="4"/>
        <v>2023</v>
      </c>
    </row>
    <row r="53" spans="1:16" x14ac:dyDescent="0.3">
      <c r="A53" s="1">
        <v>44978</v>
      </c>
      <c r="B53" t="s">
        <v>25</v>
      </c>
      <c r="C53">
        <v>20</v>
      </c>
      <c r="D53" t="s">
        <v>120</v>
      </c>
      <c r="E53" t="s">
        <v>122</v>
      </c>
      <c r="F53" s="5">
        <v>0</v>
      </c>
      <c r="G53" t="str">
        <f>VLOOKUP($B53,Catalogue!$A$2:$F$51,2,0)</f>
        <v>Product8</v>
      </c>
      <c r="H53" t="str">
        <f>VLOOKUP($B53,Catalogue!$A$2:$F$51,3,0)</f>
        <v>Category01</v>
      </c>
      <c r="I53" t="str">
        <f>VLOOKUP($B53,Catalogue!$A$2:$F$51,4,0)</f>
        <v>Lt</v>
      </c>
      <c r="J53" s="7">
        <f>VLOOKUP($B53,Catalogue!$A$2:$F$51,5,0)</f>
        <v>16</v>
      </c>
      <c r="K53" s="7">
        <f>VLOOKUP($B53,Catalogue!$A$2:$F$51,6,0)</f>
        <v>17.600000000000001</v>
      </c>
      <c r="L53" s="7">
        <f t="shared" si="0"/>
        <v>320</v>
      </c>
      <c r="M53" s="7">
        <f t="shared" si="1"/>
        <v>352</v>
      </c>
      <c r="N53">
        <f t="shared" si="2"/>
        <v>21</v>
      </c>
      <c r="O53" t="str">
        <f t="shared" si="3"/>
        <v>Feb</v>
      </c>
      <c r="P53">
        <f t="shared" si="4"/>
        <v>2023</v>
      </c>
    </row>
    <row r="54" spans="1:16" x14ac:dyDescent="0.3">
      <c r="A54" s="1">
        <v>44979</v>
      </c>
      <c r="B54" t="s">
        <v>67</v>
      </c>
      <c r="C54">
        <v>10</v>
      </c>
      <c r="D54" t="s">
        <v>121</v>
      </c>
      <c r="E54" t="s">
        <v>122</v>
      </c>
      <c r="F54" s="5">
        <v>0</v>
      </c>
      <c r="G54" t="str">
        <f>VLOOKUP($B54,Catalogue!$A$2:$F$51,2,0)</f>
        <v>Product28</v>
      </c>
      <c r="H54" t="str">
        <f>VLOOKUP($B54,Catalogue!$A$2:$F$51,3,0)</f>
        <v>Category03</v>
      </c>
      <c r="I54" t="str">
        <f>VLOOKUP($B54,Catalogue!$A$2:$F$51,4,0)</f>
        <v>Ft</v>
      </c>
      <c r="J54" s="7">
        <f>VLOOKUP($B54,Catalogue!$A$2:$F$51,5,0)</f>
        <v>44</v>
      </c>
      <c r="K54" s="7">
        <f>VLOOKUP($B54,Catalogue!$A$2:$F$51,6,0)</f>
        <v>48.4</v>
      </c>
      <c r="L54" s="7">
        <f t="shared" si="0"/>
        <v>440</v>
      </c>
      <c r="M54" s="7">
        <f t="shared" si="1"/>
        <v>484</v>
      </c>
      <c r="N54">
        <f t="shared" si="2"/>
        <v>22</v>
      </c>
      <c r="O54" t="str">
        <f t="shared" si="3"/>
        <v>Feb</v>
      </c>
      <c r="P54">
        <f t="shared" si="4"/>
        <v>2023</v>
      </c>
    </row>
    <row r="55" spans="1:16" x14ac:dyDescent="0.3">
      <c r="A55" s="1">
        <v>44980</v>
      </c>
      <c r="B55" t="s">
        <v>105</v>
      </c>
      <c r="C55">
        <v>12</v>
      </c>
      <c r="D55" t="s">
        <v>120</v>
      </c>
      <c r="E55" t="s">
        <v>121</v>
      </c>
      <c r="F55" s="5">
        <v>0</v>
      </c>
      <c r="G55" t="str">
        <f>VLOOKUP($B55,Catalogue!$A$2:$F$51,2,0)</f>
        <v>Product46</v>
      </c>
      <c r="H55" t="str">
        <f>VLOOKUP($B55,Catalogue!$A$2:$F$51,3,0)</f>
        <v>Category05</v>
      </c>
      <c r="I55" t="str">
        <f>VLOOKUP($B55,Catalogue!$A$2:$F$51,4,0)</f>
        <v>No.</v>
      </c>
      <c r="J55" s="7">
        <f>VLOOKUP($B55,Catalogue!$A$2:$F$51,5,0)</f>
        <v>16</v>
      </c>
      <c r="K55" s="7">
        <f>VLOOKUP($B55,Catalogue!$A$2:$F$51,6,0)</f>
        <v>26.4</v>
      </c>
      <c r="L55" s="7">
        <f t="shared" si="0"/>
        <v>192</v>
      </c>
      <c r="M55" s="7">
        <f t="shared" si="1"/>
        <v>316.79999999999995</v>
      </c>
      <c r="N55">
        <f t="shared" si="2"/>
        <v>23</v>
      </c>
      <c r="O55" t="str">
        <f t="shared" si="3"/>
        <v>Feb</v>
      </c>
      <c r="P55">
        <f t="shared" si="4"/>
        <v>2023</v>
      </c>
    </row>
    <row r="56" spans="1:16" x14ac:dyDescent="0.3">
      <c r="A56" s="1">
        <v>44981</v>
      </c>
      <c r="B56" t="s">
        <v>113</v>
      </c>
      <c r="C56">
        <v>5</v>
      </c>
      <c r="D56" t="s">
        <v>120</v>
      </c>
      <c r="E56" t="s">
        <v>122</v>
      </c>
      <c r="F56" s="5">
        <v>0</v>
      </c>
      <c r="G56" t="str">
        <f>VLOOKUP($B56,Catalogue!$A$2:$F$51,2,0)</f>
        <v>Product50</v>
      </c>
      <c r="H56" t="str">
        <f>VLOOKUP($B56,Catalogue!$A$2:$F$51,3,0)</f>
        <v>Category05</v>
      </c>
      <c r="I56" t="str">
        <f>VLOOKUP($B56,Catalogue!$A$2:$F$51,4,0)</f>
        <v>Kg</v>
      </c>
      <c r="J56" s="7">
        <f>VLOOKUP($B56,Catalogue!$A$2:$F$51,5,0)</f>
        <v>12</v>
      </c>
      <c r="K56" s="7">
        <f>VLOOKUP($B56,Catalogue!$A$2:$F$51,6,0)</f>
        <v>17.52</v>
      </c>
      <c r="L56" s="7">
        <f t="shared" si="0"/>
        <v>60</v>
      </c>
      <c r="M56" s="7">
        <f t="shared" si="1"/>
        <v>87.6</v>
      </c>
      <c r="N56">
        <f t="shared" si="2"/>
        <v>24</v>
      </c>
      <c r="O56" t="str">
        <f t="shared" si="3"/>
        <v>Feb</v>
      </c>
      <c r="P56">
        <f t="shared" si="4"/>
        <v>2023</v>
      </c>
    </row>
    <row r="57" spans="1:16" x14ac:dyDescent="0.3">
      <c r="A57" s="1">
        <v>44982</v>
      </c>
      <c r="B57" t="s">
        <v>105</v>
      </c>
      <c r="C57">
        <v>3</v>
      </c>
      <c r="D57" t="s">
        <v>121</v>
      </c>
      <c r="E57" t="s">
        <v>121</v>
      </c>
      <c r="F57" s="5">
        <v>0</v>
      </c>
      <c r="G57" t="str">
        <f>VLOOKUP($B57,Catalogue!$A$2:$F$51,2,0)</f>
        <v>Product46</v>
      </c>
      <c r="H57" t="str">
        <f>VLOOKUP($B57,Catalogue!$A$2:$F$51,3,0)</f>
        <v>Category05</v>
      </c>
      <c r="I57" t="str">
        <f>VLOOKUP($B57,Catalogue!$A$2:$F$51,4,0)</f>
        <v>No.</v>
      </c>
      <c r="J57" s="7">
        <f>VLOOKUP($B57,Catalogue!$A$2:$F$51,5,0)</f>
        <v>16</v>
      </c>
      <c r="K57" s="7">
        <f>VLOOKUP($B57,Catalogue!$A$2:$F$51,6,0)</f>
        <v>26.4</v>
      </c>
      <c r="L57" s="7">
        <f t="shared" si="0"/>
        <v>48</v>
      </c>
      <c r="M57" s="7">
        <f t="shared" si="1"/>
        <v>79.199999999999989</v>
      </c>
      <c r="N57">
        <f t="shared" si="2"/>
        <v>25</v>
      </c>
      <c r="O57" t="str">
        <f t="shared" si="3"/>
        <v>Feb</v>
      </c>
      <c r="P57">
        <f t="shared" si="4"/>
        <v>2023</v>
      </c>
    </row>
    <row r="58" spans="1:16" x14ac:dyDescent="0.3">
      <c r="A58" s="1">
        <v>44983</v>
      </c>
      <c r="B58" t="s">
        <v>103</v>
      </c>
      <c r="C58">
        <v>8</v>
      </c>
      <c r="D58" t="s">
        <v>123</v>
      </c>
      <c r="E58" t="s">
        <v>122</v>
      </c>
      <c r="F58" s="5">
        <v>0</v>
      </c>
      <c r="G58" t="str">
        <f>VLOOKUP($B58,Catalogue!$A$2:$F$51,2,0)</f>
        <v>Product45</v>
      </c>
      <c r="H58" t="str">
        <f>VLOOKUP($B58,Catalogue!$A$2:$F$51,3,0)</f>
        <v>Category05</v>
      </c>
      <c r="I58" t="str">
        <f>VLOOKUP($B58,Catalogue!$A$2:$F$51,4,0)</f>
        <v>Kg</v>
      </c>
      <c r="J58" s="7">
        <f>VLOOKUP($B58,Catalogue!$A$2:$F$51,5,0)</f>
        <v>10</v>
      </c>
      <c r="K58" s="7">
        <f>VLOOKUP($B58,Catalogue!$A$2:$F$51,6,0)</f>
        <v>14.100000000000001</v>
      </c>
      <c r="L58" s="7">
        <f t="shared" si="0"/>
        <v>80</v>
      </c>
      <c r="M58" s="7">
        <f t="shared" si="1"/>
        <v>112.80000000000001</v>
      </c>
      <c r="N58">
        <f t="shared" si="2"/>
        <v>26</v>
      </c>
      <c r="O58" t="str">
        <f t="shared" si="3"/>
        <v>Feb</v>
      </c>
      <c r="P58">
        <f t="shared" si="4"/>
        <v>2023</v>
      </c>
    </row>
    <row r="59" spans="1:16" x14ac:dyDescent="0.3">
      <c r="A59" s="1">
        <v>44984</v>
      </c>
      <c r="B59" t="s">
        <v>59</v>
      </c>
      <c r="C59">
        <v>7</v>
      </c>
      <c r="D59" t="s">
        <v>123</v>
      </c>
      <c r="E59" t="s">
        <v>121</v>
      </c>
      <c r="F59" s="5">
        <v>0</v>
      </c>
      <c r="G59" t="str">
        <f>VLOOKUP($B59,Catalogue!$A$2:$F$51,2,0)</f>
        <v>Product24</v>
      </c>
      <c r="H59" t="str">
        <f>VLOOKUP($B59,Catalogue!$A$2:$F$51,3,0)</f>
        <v>Category03</v>
      </c>
      <c r="I59" t="str">
        <f>VLOOKUP($B59,Catalogue!$A$2:$F$51,4,0)</f>
        <v>Lt</v>
      </c>
      <c r="J59" s="7">
        <f>VLOOKUP($B59,Catalogue!$A$2:$F$51,5,0)</f>
        <v>136</v>
      </c>
      <c r="K59" s="7">
        <f>VLOOKUP($B59,Catalogue!$A$2:$F$51,6,0)</f>
        <v>153.68</v>
      </c>
      <c r="L59" s="7">
        <f t="shared" si="0"/>
        <v>952</v>
      </c>
      <c r="M59" s="7">
        <f t="shared" si="1"/>
        <v>1075.76</v>
      </c>
      <c r="N59">
        <f t="shared" si="2"/>
        <v>27</v>
      </c>
      <c r="O59" t="str">
        <f t="shared" si="3"/>
        <v>Feb</v>
      </c>
      <c r="P59">
        <f t="shared" si="4"/>
        <v>2023</v>
      </c>
    </row>
    <row r="60" spans="1:16" x14ac:dyDescent="0.3">
      <c r="A60" s="1">
        <v>44985</v>
      </c>
      <c r="B60" t="s">
        <v>52</v>
      </c>
      <c r="C60">
        <v>6</v>
      </c>
      <c r="D60" t="s">
        <v>121</v>
      </c>
      <c r="E60" t="s">
        <v>122</v>
      </c>
      <c r="F60" s="5">
        <v>0</v>
      </c>
      <c r="G60" t="str">
        <f>VLOOKUP($B60,Catalogue!$A$2:$F$51,2,0)</f>
        <v>Product21</v>
      </c>
      <c r="H60" t="str">
        <f>VLOOKUP($B60,Catalogue!$A$2:$F$51,3,0)</f>
        <v>Category03</v>
      </c>
      <c r="I60" t="str">
        <f>VLOOKUP($B60,Catalogue!$A$2:$F$51,4,0)</f>
        <v>Kg</v>
      </c>
      <c r="J60" s="7">
        <f>VLOOKUP($B60,Catalogue!$A$2:$F$51,5,0)</f>
        <v>16</v>
      </c>
      <c r="K60" s="7">
        <f>VLOOKUP($B60,Catalogue!$A$2:$F$51,6,0)</f>
        <v>21.12</v>
      </c>
      <c r="L60" s="7">
        <f t="shared" si="0"/>
        <v>96</v>
      </c>
      <c r="M60" s="7">
        <f t="shared" si="1"/>
        <v>126.72</v>
      </c>
      <c r="N60">
        <f t="shared" si="2"/>
        <v>28</v>
      </c>
      <c r="O60" t="str">
        <f t="shared" si="3"/>
        <v>Feb</v>
      </c>
      <c r="P60">
        <f t="shared" si="4"/>
        <v>2023</v>
      </c>
    </row>
    <row r="61" spans="1:16" x14ac:dyDescent="0.3">
      <c r="A61" s="1">
        <v>44986</v>
      </c>
      <c r="B61" t="s">
        <v>109</v>
      </c>
      <c r="C61">
        <v>1</v>
      </c>
      <c r="D61" t="s">
        <v>120</v>
      </c>
      <c r="E61" t="s">
        <v>122</v>
      </c>
      <c r="F61" s="5">
        <v>0</v>
      </c>
      <c r="G61" t="str">
        <f>VLOOKUP($B61,Catalogue!$A$2:$F$51,2,0)</f>
        <v>Product48</v>
      </c>
      <c r="H61" t="str">
        <f>VLOOKUP($B61,Catalogue!$A$2:$F$51,3,0)</f>
        <v>Category05</v>
      </c>
      <c r="I61" t="str">
        <f>VLOOKUP($B61,Catalogue!$A$2:$F$51,4,0)</f>
        <v>Lt</v>
      </c>
      <c r="J61" s="7">
        <f>VLOOKUP($B61,Catalogue!$A$2:$F$51,5,0)</f>
        <v>123</v>
      </c>
      <c r="K61" s="7">
        <f>VLOOKUP($B61,Catalogue!$A$2:$F$51,6,0)</f>
        <v>135.30000000000001</v>
      </c>
      <c r="L61" s="7">
        <f t="shared" si="0"/>
        <v>123</v>
      </c>
      <c r="M61" s="7">
        <f t="shared" si="1"/>
        <v>135.30000000000001</v>
      </c>
      <c r="N61">
        <f t="shared" si="2"/>
        <v>1</v>
      </c>
      <c r="O61" t="str">
        <f t="shared" si="3"/>
        <v>Mar</v>
      </c>
      <c r="P61">
        <f t="shared" si="4"/>
        <v>2023</v>
      </c>
    </row>
    <row r="62" spans="1:16" x14ac:dyDescent="0.3">
      <c r="A62" s="1">
        <v>44987</v>
      </c>
      <c r="B62" t="s">
        <v>69</v>
      </c>
      <c r="C62">
        <v>14</v>
      </c>
      <c r="D62" t="s">
        <v>120</v>
      </c>
      <c r="E62" t="s">
        <v>121</v>
      </c>
      <c r="F62" s="5">
        <v>0</v>
      </c>
      <c r="G62" t="str">
        <f>VLOOKUP($B62,Catalogue!$A$2:$F$51,2,0)</f>
        <v>Product29</v>
      </c>
      <c r="H62" t="str">
        <f>VLOOKUP($B62,Catalogue!$A$2:$F$51,3,0)</f>
        <v>Category03</v>
      </c>
      <c r="I62" t="str">
        <f>VLOOKUP($B62,Catalogue!$A$2:$F$51,4,0)</f>
        <v>Kg</v>
      </c>
      <c r="J62" s="7">
        <f>VLOOKUP($B62,Catalogue!$A$2:$F$51,5,0)</f>
        <v>71</v>
      </c>
      <c r="K62" s="7">
        <f>VLOOKUP($B62,Catalogue!$A$2:$F$51,6,0)</f>
        <v>95.85</v>
      </c>
      <c r="L62" s="7">
        <f t="shared" si="0"/>
        <v>994</v>
      </c>
      <c r="M62" s="7">
        <f t="shared" si="1"/>
        <v>1341.8999999999999</v>
      </c>
      <c r="N62">
        <f t="shared" si="2"/>
        <v>2</v>
      </c>
      <c r="O62" t="str">
        <f t="shared" si="3"/>
        <v>Mar</v>
      </c>
      <c r="P62">
        <f t="shared" si="4"/>
        <v>2023</v>
      </c>
    </row>
    <row r="63" spans="1:16" x14ac:dyDescent="0.3">
      <c r="A63" s="1">
        <v>44988</v>
      </c>
      <c r="B63" t="s">
        <v>69</v>
      </c>
      <c r="C63">
        <v>20</v>
      </c>
      <c r="D63" t="s">
        <v>121</v>
      </c>
      <c r="E63" t="s">
        <v>122</v>
      </c>
      <c r="F63" s="5">
        <v>0</v>
      </c>
      <c r="G63" t="str">
        <f>VLOOKUP($B63,Catalogue!$A$2:$F$51,2,0)</f>
        <v>Product29</v>
      </c>
      <c r="H63" t="str">
        <f>VLOOKUP($B63,Catalogue!$A$2:$F$51,3,0)</f>
        <v>Category03</v>
      </c>
      <c r="I63" t="str">
        <f>VLOOKUP($B63,Catalogue!$A$2:$F$51,4,0)</f>
        <v>Kg</v>
      </c>
      <c r="J63" s="7">
        <f>VLOOKUP($B63,Catalogue!$A$2:$F$51,5,0)</f>
        <v>71</v>
      </c>
      <c r="K63" s="7">
        <f>VLOOKUP($B63,Catalogue!$A$2:$F$51,6,0)</f>
        <v>95.85</v>
      </c>
      <c r="L63" s="7">
        <f t="shared" si="0"/>
        <v>1420</v>
      </c>
      <c r="M63" s="7">
        <f t="shared" si="1"/>
        <v>1917</v>
      </c>
      <c r="N63">
        <f t="shared" si="2"/>
        <v>3</v>
      </c>
      <c r="O63" t="str">
        <f t="shared" si="3"/>
        <v>Mar</v>
      </c>
      <c r="P63">
        <f t="shared" si="4"/>
        <v>2023</v>
      </c>
    </row>
    <row r="64" spans="1:16" x14ac:dyDescent="0.3">
      <c r="A64" s="1">
        <v>44989</v>
      </c>
      <c r="B64" t="s">
        <v>65</v>
      </c>
      <c r="C64">
        <v>13</v>
      </c>
      <c r="D64" t="s">
        <v>120</v>
      </c>
      <c r="E64" t="s">
        <v>122</v>
      </c>
      <c r="F64" s="5">
        <v>0</v>
      </c>
      <c r="G64" t="str">
        <f>VLOOKUP($B64,Catalogue!$A$2:$F$51,2,0)</f>
        <v>Product27</v>
      </c>
      <c r="H64" t="str">
        <f>VLOOKUP($B64,Catalogue!$A$2:$F$51,3,0)</f>
        <v>Category03</v>
      </c>
      <c r="I64" t="str">
        <f>VLOOKUP($B64,Catalogue!$A$2:$F$51,4,0)</f>
        <v>Lt</v>
      </c>
      <c r="J64" s="7">
        <f>VLOOKUP($B64,Catalogue!$A$2:$F$51,5,0)</f>
        <v>105</v>
      </c>
      <c r="K64" s="7">
        <f>VLOOKUP($B64,Catalogue!$A$2:$F$51,6,0)</f>
        <v>117.6</v>
      </c>
      <c r="L64" s="7">
        <f t="shared" si="0"/>
        <v>1365</v>
      </c>
      <c r="M64" s="7">
        <f t="shared" si="1"/>
        <v>1528.8</v>
      </c>
      <c r="N64">
        <f t="shared" si="2"/>
        <v>4</v>
      </c>
      <c r="O64" t="str">
        <f t="shared" si="3"/>
        <v>Mar</v>
      </c>
      <c r="P64">
        <f t="shared" si="4"/>
        <v>2023</v>
      </c>
    </row>
    <row r="65" spans="1:16" x14ac:dyDescent="0.3">
      <c r="A65" s="1">
        <v>44990</v>
      </c>
      <c r="B65" t="s">
        <v>90</v>
      </c>
      <c r="C65">
        <v>10</v>
      </c>
      <c r="D65" t="s">
        <v>120</v>
      </c>
      <c r="E65" t="s">
        <v>121</v>
      </c>
      <c r="F65" s="5">
        <v>0</v>
      </c>
      <c r="G65" t="str">
        <f>VLOOKUP($B65,Catalogue!$A$2:$F$51,2,0)</f>
        <v>Product39</v>
      </c>
      <c r="H65" t="str">
        <f>VLOOKUP($B65,Catalogue!$A$2:$F$51,3,0)</f>
        <v>Category04</v>
      </c>
      <c r="I65" t="str">
        <f>VLOOKUP($B65,Catalogue!$A$2:$F$51,4,0)</f>
        <v>Ft</v>
      </c>
      <c r="J65" s="7">
        <f>VLOOKUP($B65,Catalogue!$A$2:$F$51,5,0)</f>
        <v>98</v>
      </c>
      <c r="K65" s="7">
        <f>VLOOKUP($B65,Catalogue!$A$2:$F$51,6,0)</f>
        <v>132.30000000000001</v>
      </c>
      <c r="L65" s="7">
        <f t="shared" si="0"/>
        <v>980</v>
      </c>
      <c r="M65" s="7">
        <f t="shared" si="1"/>
        <v>1323</v>
      </c>
      <c r="N65">
        <f t="shared" si="2"/>
        <v>5</v>
      </c>
      <c r="O65" t="str">
        <f t="shared" si="3"/>
        <v>Mar</v>
      </c>
      <c r="P65">
        <f t="shared" si="4"/>
        <v>2023</v>
      </c>
    </row>
    <row r="66" spans="1:16" x14ac:dyDescent="0.3">
      <c r="A66" s="1">
        <v>44991</v>
      </c>
      <c r="B66" t="s">
        <v>32</v>
      </c>
      <c r="C66">
        <v>20</v>
      </c>
      <c r="D66" t="s">
        <v>121</v>
      </c>
      <c r="E66" t="s">
        <v>122</v>
      </c>
      <c r="F66" s="5">
        <v>0</v>
      </c>
      <c r="G66" t="str">
        <f>VLOOKUP($B66,Catalogue!$A$2:$F$51,2,0)</f>
        <v>Product11</v>
      </c>
      <c r="H66" t="str">
        <f>VLOOKUP($B66,Catalogue!$A$2:$F$51,3,0)</f>
        <v>Category02</v>
      </c>
      <c r="I66" t="str">
        <f>VLOOKUP($B66,Catalogue!$A$2:$F$51,4,0)</f>
        <v>Lt</v>
      </c>
      <c r="J66" s="7">
        <f>VLOOKUP($B66,Catalogue!$A$2:$F$51,5,0)</f>
        <v>136</v>
      </c>
      <c r="K66" s="7">
        <f>VLOOKUP($B66,Catalogue!$A$2:$F$51,6,0)</f>
        <v>179.52</v>
      </c>
      <c r="L66" s="7">
        <f t="shared" si="0"/>
        <v>2720</v>
      </c>
      <c r="M66" s="7">
        <f t="shared" si="1"/>
        <v>3590.4</v>
      </c>
      <c r="N66">
        <f t="shared" si="2"/>
        <v>6</v>
      </c>
      <c r="O66" t="str">
        <f t="shared" si="3"/>
        <v>Mar</v>
      </c>
      <c r="P66">
        <f t="shared" si="4"/>
        <v>2023</v>
      </c>
    </row>
    <row r="67" spans="1:16" x14ac:dyDescent="0.3">
      <c r="A67" s="1">
        <v>44992</v>
      </c>
      <c r="B67" t="s">
        <v>111</v>
      </c>
      <c r="C67">
        <v>18</v>
      </c>
      <c r="D67" t="s">
        <v>123</v>
      </c>
      <c r="E67" t="s">
        <v>121</v>
      </c>
      <c r="F67" s="5">
        <v>0</v>
      </c>
      <c r="G67" t="str">
        <f>VLOOKUP($B67,Catalogue!$A$2:$F$51,2,0)</f>
        <v>Product49</v>
      </c>
      <c r="H67" t="str">
        <f>VLOOKUP($B67,Catalogue!$A$2:$F$51,3,0)</f>
        <v>Category05</v>
      </c>
      <c r="I67" t="str">
        <f>VLOOKUP($B67,Catalogue!$A$2:$F$51,4,0)</f>
        <v>Kg</v>
      </c>
      <c r="J67" s="7">
        <f>VLOOKUP($B67,Catalogue!$A$2:$F$51,5,0)</f>
        <v>136</v>
      </c>
      <c r="K67" s="7">
        <f>VLOOKUP($B67,Catalogue!$A$2:$F$51,6,0)</f>
        <v>183.6</v>
      </c>
      <c r="L67" s="7">
        <f t="shared" ref="L67:L130" si="5">J67*C67</f>
        <v>2448</v>
      </c>
      <c r="M67" s="7">
        <f t="shared" ref="M67:M130" si="6">K67*C67*(1-F67)</f>
        <v>3304.7999999999997</v>
      </c>
      <c r="N67">
        <f t="shared" ref="N67:N130" si="7">DAY(A67)</f>
        <v>7</v>
      </c>
      <c r="O67" t="str">
        <f t="shared" ref="O67:O130" si="8">TEXT(A67,"MMM")</f>
        <v>Mar</v>
      </c>
      <c r="P67">
        <f t="shared" ref="P67:P130" si="9">YEAR(A67)</f>
        <v>2023</v>
      </c>
    </row>
    <row r="68" spans="1:16" x14ac:dyDescent="0.3">
      <c r="A68" s="1">
        <v>44993</v>
      </c>
      <c r="B68" t="s">
        <v>78</v>
      </c>
      <c r="C68">
        <v>20</v>
      </c>
      <c r="D68" t="s">
        <v>123</v>
      </c>
      <c r="E68" t="s">
        <v>122</v>
      </c>
      <c r="F68" s="5">
        <v>0</v>
      </c>
      <c r="G68" t="str">
        <f>VLOOKUP($B68,Catalogue!$A$2:$F$51,2,0)</f>
        <v>Product33</v>
      </c>
      <c r="H68" t="str">
        <f>VLOOKUP($B68,Catalogue!$A$2:$F$51,3,0)</f>
        <v>Category04</v>
      </c>
      <c r="I68" t="str">
        <f>VLOOKUP($B68,Catalogue!$A$2:$F$51,4,0)</f>
        <v>Kg</v>
      </c>
      <c r="J68" s="7">
        <f>VLOOKUP($B68,Catalogue!$A$2:$F$51,5,0)</f>
        <v>16</v>
      </c>
      <c r="K68" s="7">
        <f>VLOOKUP($B68,Catalogue!$A$2:$F$51,6,0)</f>
        <v>18.240000000000002</v>
      </c>
      <c r="L68" s="7">
        <f t="shared" si="5"/>
        <v>320</v>
      </c>
      <c r="M68" s="7">
        <f t="shared" si="6"/>
        <v>364.80000000000007</v>
      </c>
      <c r="N68">
        <f t="shared" si="7"/>
        <v>8</v>
      </c>
      <c r="O68" t="str">
        <f t="shared" si="8"/>
        <v>Mar</v>
      </c>
      <c r="P68">
        <f t="shared" si="9"/>
        <v>2023</v>
      </c>
    </row>
    <row r="69" spans="1:16" x14ac:dyDescent="0.3">
      <c r="A69" s="1">
        <v>44994</v>
      </c>
      <c r="B69" t="s">
        <v>88</v>
      </c>
      <c r="C69">
        <v>3</v>
      </c>
      <c r="D69" t="s">
        <v>121</v>
      </c>
      <c r="E69" t="s">
        <v>121</v>
      </c>
      <c r="F69" s="5">
        <v>0</v>
      </c>
      <c r="G69" t="str">
        <f>VLOOKUP($B69,Catalogue!$A$2:$F$51,2,0)</f>
        <v>Product38</v>
      </c>
      <c r="H69" t="str">
        <f>VLOOKUP($B69,Catalogue!$A$2:$F$51,3,0)</f>
        <v>Category04</v>
      </c>
      <c r="I69" t="str">
        <f>VLOOKUP($B69,Catalogue!$A$2:$F$51,4,0)</f>
        <v>No.</v>
      </c>
      <c r="J69" s="7">
        <f>VLOOKUP($B69,Catalogue!$A$2:$F$51,5,0)</f>
        <v>63</v>
      </c>
      <c r="K69" s="7">
        <f>VLOOKUP($B69,Catalogue!$A$2:$F$51,6,0)</f>
        <v>69.3</v>
      </c>
      <c r="L69" s="7">
        <f t="shared" si="5"/>
        <v>189</v>
      </c>
      <c r="M69" s="7">
        <f t="shared" si="6"/>
        <v>207.89999999999998</v>
      </c>
      <c r="N69">
        <f t="shared" si="7"/>
        <v>9</v>
      </c>
      <c r="O69" t="str">
        <f t="shared" si="8"/>
        <v>Mar</v>
      </c>
      <c r="P69">
        <f t="shared" si="9"/>
        <v>2023</v>
      </c>
    </row>
    <row r="70" spans="1:16" x14ac:dyDescent="0.3">
      <c r="A70" s="1">
        <v>44995</v>
      </c>
      <c r="B70" t="s">
        <v>27</v>
      </c>
      <c r="C70">
        <v>17</v>
      </c>
      <c r="D70" t="s">
        <v>120</v>
      </c>
      <c r="E70" t="s">
        <v>122</v>
      </c>
      <c r="F70" s="5">
        <v>0</v>
      </c>
      <c r="G70" t="str">
        <f>VLOOKUP($B70,Catalogue!$A$2:$F$51,2,0)</f>
        <v>Product9</v>
      </c>
      <c r="H70" t="str">
        <f>VLOOKUP($B70,Catalogue!$A$2:$F$51,3,0)</f>
        <v>Category01</v>
      </c>
      <c r="I70" t="str">
        <f>VLOOKUP($B70,Catalogue!$A$2:$F$51,4,0)</f>
        <v>Kg</v>
      </c>
      <c r="J70" s="7">
        <f>VLOOKUP($B70,Catalogue!$A$2:$F$51,5,0)</f>
        <v>10</v>
      </c>
      <c r="K70" s="7">
        <f>VLOOKUP($B70,Catalogue!$A$2:$F$51,6,0)</f>
        <v>13.5</v>
      </c>
      <c r="L70" s="7">
        <f t="shared" si="5"/>
        <v>170</v>
      </c>
      <c r="M70" s="7">
        <f t="shared" si="6"/>
        <v>229.5</v>
      </c>
      <c r="N70">
        <f t="shared" si="7"/>
        <v>10</v>
      </c>
      <c r="O70" t="str">
        <f t="shared" si="8"/>
        <v>Mar</v>
      </c>
      <c r="P70">
        <f t="shared" si="9"/>
        <v>2023</v>
      </c>
    </row>
    <row r="71" spans="1:16" x14ac:dyDescent="0.3">
      <c r="A71" s="1">
        <v>44996</v>
      </c>
      <c r="B71" t="s">
        <v>6</v>
      </c>
      <c r="C71">
        <v>13</v>
      </c>
      <c r="D71" t="s">
        <v>120</v>
      </c>
      <c r="E71" t="s">
        <v>122</v>
      </c>
      <c r="F71" s="5">
        <v>0</v>
      </c>
      <c r="G71" t="str">
        <f>VLOOKUP($B71,Catalogue!$A$2:$F$51,2,0)</f>
        <v>Product1</v>
      </c>
      <c r="H71" t="str">
        <f>VLOOKUP($B71,Catalogue!$A$2:$F$51,3,0)</f>
        <v>Category01</v>
      </c>
      <c r="I71" t="str">
        <f>VLOOKUP($B71,Catalogue!$A$2:$F$51,4,0)</f>
        <v>Kg</v>
      </c>
      <c r="J71" s="7">
        <f>VLOOKUP($B71,Catalogue!$A$2:$F$51,5,0)</f>
        <v>98</v>
      </c>
      <c r="K71" s="7">
        <f>VLOOKUP($B71,Catalogue!$A$2:$F$51,6,0)</f>
        <v>129.36000000000001</v>
      </c>
      <c r="L71" s="7">
        <f t="shared" si="5"/>
        <v>1274</v>
      </c>
      <c r="M71" s="7">
        <f t="shared" si="6"/>
        <v>1681.6800000000003</v>
      </c>
      <c r="N71">
        <f t="shared" si="7"/>
        <v>11</v>
      </c>
      <c r="O71" t="str">
        <f t="shared" si="8"/>
        <v>Mar</v>
      </c>
      <c r="P71">
        <f t="shared" si="9"/>
        <v>2023</v>
      </c>
    </row>
    <row r="72" spans="1:16" x14ac:dyDescent="0.3">
      <c r="A72" s="1">
        <v>44997</v>
      </c>
      <c r="B72" t="s">
        <v>78</v>
      </c>
      <c r="C72">
        <v>8</v>
      </c>
      <c r="D72" t="s">
        <v>121</v>
      </c>
      <c r="E72" t="s">
        <v>121</v>
      </c>
      <c r="F72" s="5">
        <v>0</v>
      </c>
      <c r="G72" t="str">
        <f>VLOOKUP($B72,Catalogue!$A$2:$F$51,2,0)</f>
        <v>Product33</v>
      </c>
      <c r="H72" t="str">
        <f>VLOOKUP($B72,Catalogue!$A$2:$F$51,3,0)</f>
        <v>Category04</v>
      </c>
      <c r="I72" t="str">
        <f>VLOOKUP($B72,Catalogue!$A$2:$F$51,4,0)</f>
        <v>Kg</v>
      </c>
      <c r="J72" s="7">
        <f>VLOOKUP($B72,Catalogue!$A$2:$F$51,5,0)</f>
        <v>16</v>
      </c>
      <c r="K72" s="7">
        <f>VLOOKUP($B72,Catalogue!$A$2:$F$51,6,0)</f>
        <v>18.240000000000002</v>
      </c>
      <c r="L72" s="7">
        <f t="shared" si="5"/>
        <v>128</v>
      </c>
      <c r="M72" s="7">
        <f t="shared" si="6"/>
        <v>145.92000000000002</v>
      </c>
      <c r="N72">
        <f t="shared" si="7"/>
        <v>12</v>
      </c>
      <c r="O72" t="str">
        <f t="shared" si="8"/>
        <v>Mar</v>
      </c>
      <c r="P72">
        <f t="shared" si="9"/>
        <v>2023</v>
      </c>
    </row>
    <row r="73" spans="1:16" x14ac:dyDescent="0.3">
      <c r="A73" s="1">
        <v>44998</v>
      </c>
      <c r="B73" t="s">
        <v>44</v>
      </c>
      <c r="C73">
        <v>6</v>
      </c>
      <c r="D73" t="s">
        <v>120</v>
      </c>
      <c r="E73" t="s">
        <v>122</v>
      </c>
      <c r="F73" s="5">
        <v>0</v>
      </c>
      <c r="G73" t="str">
        <f>VLOOKUP($B73,Catalogue!$A$2:$F$51,2,0)</f>
        <v>Product17</v>
      </c>
      <c r="H73" t="str">
        <f>VLOOKUP($B73,Catalogue!$A$2:$F$51,3,0)</f>
        <v>Category02</v>
      </c>
      <c r="I73" t="str">
        <f>VLOOKUP($B73,Catalogue!$A$2:$F$51,4,0)</f>
        <v>Kg</v>
      </c>
      <c r="J73" s="7">
        <f>VLOOKUP($B73,Catalogue!$A$2:$F$51,5,0)</f>
        <v>71</v>
      </c>
      <c r="K73" s="7">
        <f>VLOOKUP($B73,Catalogue!$A$2:$F$51,6,0)</f>
        <v>79.52</v>
      </c>
      <c r="L73" s="7">
        <f t="shared" si="5"/>
        <v>426</v>
      </c>
      <c r="M73" s="7">
        <f t="shared" si="6"/>
        <v>477.12</v>
      </c>
      <c r="N73">
        <f t="shared" si="7"/>
        <v>13</v>
      </c>
      <c r="O73" t="str">
        <f t="shared" si="8"/>
        <v>Mar</v>
      </c>
      <c r="P73">
        <f t="shared" si="9"/>
        <v>2023</v>
      </c>
    </row>
    <row r="74" spans="1:16" x14ac:dyDescent="0.3">
      <c r="A74" s="1">
        <v>44999</v>
      </c>
      <c r="B74" t="s">
        <v>82</v>
      </c>
      <c r="C74">
        <v>1</v>
      </c>
      <c r="D74" t="s">
        <v>120</v>
      </c>
      <c r="E74" t="s">
        <v>122</v>
      </c>
      <c r="F74" s="5">
        <v>0</v>
      </c>
      <c r="G74" t="str">
        <f>VLOOKUP($B74,Catalogue!$A$2:$F$51,2,0)</f>
        <v>Product35</v>
      </c>
      <c r="H74" t="str">
        <f>VLOOKUP($B74,Catalogue!$A$2:$F$51,3,0)</f>
        <v>Category04</v>
      </c>
      <c r="I74" t="str">
        <f>VLOOKUP($B74,Catalogue!$A$2:$F$51,4,0)</f>
        <v>Lt</v>
      </c>
      <c r="J74" s="7">
        <f>VLOOKUP($B74,Catalogue!$A$2:$F$51,5,0)</f>
        <v>123</v>
      </c>
      <c r="K74" s="7">
        <f>VLOOKUP($B74,Catalogue!$A$2:$F$51,6,0)</f>
        <v>173.43</v>
      </c>
      <c r="L74" s="7">
        <f t="shared" si="5"/>
        <v>123</v>
      </c>
      <c r="M74" s="7">
        <f t="shared" si="6"/>
        <v>173.43</v>
      </c>
      <c r="N74">
        <f t="shared" si="7"/>
        <v>14</v>
      </c>
      <c r="O74" t="str">
        <f t="shared" si="8"/>
        <v>Mar</v>
      </c>
      <c r="P74">
        <f t="shared" si="9"/>
        <v>2023</v>
      </c>
    </row>
    <row r="75" spans="1:16" x14ac:dyDescent="0.3">
      <c r="A75" s="1">
        <v>45000</v>
      </c>
      <c r="B75" t="s">
        <v>69</v>
      </c>
      <c r="C75">
        <v>13</v>
      </c>
      <c r="D75" t="s">
        <v>121</v>
      </c>
      <c r="E75" t="s">
        <v>121</v>
      </c>
      <c r="F75" s="5">
        <v>0</v>
      </c>
      <c r="G75" t="str">
        <f>VLOOKUP($B75,Catalogue!$A$2:$F$51,2,0)</f>
        <v>Product29</v>
      </c>
      <c r="H75" t="str">
        <f>VLOOKUP($B75,Catalogue!$A$2:$F$51,3,0)</f>
        <v>Category03</v>
      </c>
      <c r="I75" t="str">
        <f>VLOOKUP($B75,Catalogue!$A$2:$F$51,4,0)</f>
        <v>Kg</v>
      </c>
      <c r="J75" s="7">
        <f>VLOOKUP($B75,Catalogue!$A$2:$F$51,5,0)</f>
        <v>71</v>
      </c>
      <c r="K75" s="7">
        <f>VLOOKUP($B75,Catalogue!$A$2:$F$51,6,0)</f>
        <v>95.85</v>
      </c>
      <c r="L75" s="7">
        <f t="shared" si="5"/>
        <v>923</v>
      </c>
      <c r="M75" s="7">
        <f t="shared" si="6"/>
        <v>1246.05</v>
      </c>
      <c r="N75">
        <f t="shared" si="7"/>
        <v>15</v>
      </c>
      <c r="O75" t="str">
        <f t="shared" si="8"/>
        <v>Mar</v>
      </c>
      <c r="P75">
        <f t="shared" si="9"/>
        <v>2023</v>
      </c>
    </row>
    <row r="76" spans="1:16" x14ac:dyDescent="0.3">
      <c r="A76" s="1">
        <v>45001</v>
      </c>
      <c r="B76" t="s">
        <v>61</v>
      </c>
      <c r="C76">
        <v>16</v>
      </c>
      <c r="D76" t="s">
        <v>123</v>
      </c>
      <c r="E76" t="s">
        <v>122</v>
      </c>
      <c r="F76" s="5">
        <v>0</v>
      </c>
      <c r="G76" t="str">
        <f>VLOOKUP($B76,Catalogue!$A$2:$F$51,2,0)</f>
        <v>Product25</v>
      </c>
      <c r="H76" t="str">
        <f>VLOOKUP($B76,Catalogue!$A$2:$F$51,3,0)</f>
        <v>Category03</v>
      </c>
      <c r="I76" t="str">
        <f>VLOOKUP($B76,Catalogue!$A$2:$F$51,4,0)</f>
        <v>Kg</v>
      </c>
      <c r="J76" s="7">
        <f>VLOOKUP($B76,Catalogue!$A$2:$F$51,5,0)</f>
        <v>12</v>
      </c>
      <c r="K76" s="7">
        <f>VLOOKUP($B76,Catalogue!$A$2:$F$51,6,0)</f>
        <v>16.920000000000002</v>
      </c>
      <c r="L76" s="7">
        <f t="shared" si="5"/>
        <v>192</v>
      </c>
      <c r="M76" s="7">
        <f t="shared" si="6"/>
        <v>270.72000000000003</v>
      </c>
      <c r="N76">
        <f t="shared" si="7"/>
        <v>16</v>
      </c>
      <c r="O76" t="str">
        <f t="shared" si="8"/>
        <v>Mar</v>
      </c>
      <c r="P76">
        <f t="shared" si="9"/>
        <v>2023</v>
      </c>
    </row>
    <row r="77" spans="1:16" x14ac:dyDescent="0.3">
      <c r="A77" s="1">
        <v>45002</v>
      </c>
      <c r="B77" t="s">
        <v>63</v>
      </c>
      <c r="C77">
        <v>4</v>
      </c>
      <c r="D77" t="s">
        <v>123</v>
      </c>
      <c r="E77" t="s">
        <v>121</v>
      </c>
      <c r="F77" s="5">
        <v>0</v>
      </c>
      <c r="G77" t="str">
        <f>VLOOKUP($B77,Catalogue!$A$2:$F$51,2,0)</f>
        <v>Product26</v>
      </c>
      <c r="H77" t="str">
        <f>VLOOKUP($B77,Catalogue!$A$2:$F$51,3,0)</f>
        <v>Category03</v>
      </c>
      <c r="I77" t="str">
        <f>VLOOKUP($B77,Catalogue!$A$2:$F$51,4,0)</f>
        <v>Kg</v>
      </c>
      <c r="J77" s="7">
        <f>VLOOKUP($B77,Catalogue!$A$2:$F$51,5,0)</f>
        <v>98</v>
      </c>
      <c r="K77" s="7">
        <f>VLOOKUP($B77,Catalogue!$A$2:$F$51,6,0)</f>
        <v>161.69999999999999</v>
      </c>
      <c r="L77" s="7">
        <f t="shared" si="5"/>
        <v>392</v>
      </c>
      <c r="M77" s="7">
        <f t="shared" si="6"/>
        <v>646.79999999999995</v>
      </c>
      <c r="N77">
        <f t="shared" si="7"/>
        <v>17</v>
      </c>
      <c r="O77" t="str">
        <f t="shared" si="8"/>
        <v>Mar</v>
      </c>
      <c r="P77">
        <f t="shared" si="9"/>
        <v>2023</v>
      </c>
    </row>
    <row r="78" spans="1:16" x14ac:dyDescent="0.3">
      <c r="A78" s="1">
        <v>45003</v>
      </c>
      <c r="B78" t="s">
        <v>82</v>
      </c>
      <c r="C78">
        <v>19</v>
      </c>
      <c r="D78" t="s">
        <v>121</v>
      </c>
      <c r="E78" t="s">
        <v>122</v>
      </c>
      <c r="F78" s="5">
        <v>0</v>
      </c>
      <c r="G78" t="str">
        <f>VLOOKUP($B78,Catalogue!$A$2:$F$51,2,0)</f>
        <v>Product35</v>
      </c>
      <c r="H78" t="str">
        <f>VLOOKUP($B78,Catalogue!$A$2:$F$51,3,0)</f>
        <v>Category04</v>
      </c>
      <c r="I78" t="str">
        <f>VLOOKUP($B78,Catalogue!$A$2:$F$51,4,0)</f>
        <v>Lt</v>
      </c>
      <c r="J78" s="7">
        <f>VLOOKUP($B78,Catalogue!$A$2:$F$51,5,0)</f>
        <v>123</v>
      </c>
      <c r="K78" s="7">
        <f>VLOOKUP($B78,Catalogue!$A$2:$F$51,6,0)</f>
        <v>173.43</v>
      </c>
      <c r="L78" s="7">
        <f t="shared" si="5"/>
        <v>2337</v>
      </c>
      <c r="M78" s="7">
        <f t="shared" si="6"/>
        <v>3295.17</v>
      </c>
      <c r="N78">
        <f t="shared" si="7"/>
        <v>18</v>
      </c>
      <c r="O78" t="str">
        <f t="shared" si="8"/>
        <v>Mar</v>
      </c>
      <c r="P78">
        <f t="shared" si="9"/>
        <v>2023</v>
      </c>
    </row>
    <row r="79" spans="1:16" x14ac:dyDescent="0.3">
      <c r="A79" s="1">
        <v>45004</v>
      </c>
      <c r="B79" t="s">
        <v>10</v>
      </c>
      <c r="C79">
        <v>4</v>
      </c>
      <c r="D79" t="s">
        <v>120</v>
      </c>
      <c r="E79" t="s">
        <v>121</v>
      </c>
      <c r="F79" s="5">
        <v>0</v>
      </c>
      <c r="G79" t="str">
        <f>VLOOKUP($B79,Catalogue!$A$2:$F$51,2,0)</f>
        <v>Product2</v>
      </c>
      <c r="H79" t="str">
        <f>VLOOKUP($B79,Catalogue!$A$2:$F$51,3,0)</f>
        <v>Category01</v>
      </c>
      <c r="I79" t="str">
        <f>VLOOKUP($B79,Catalogue!$A$2:$F$51,4,0)</f>
        <v>Kg</v>
      </c>
      <c r="J79" s="7">
        <f>VLOOKUP($B79,Catalogue!$A$2:$F$51,5,0)</f>
        <v>105</v>
      </c>
      <c r="K79" s="7">
        <f>VLOOKUP($B79,Catalogue!$A$2:$F$51,6,0)</f>
        <v>117.6</v>
      </c>
      <c r="L79" s="7">
        <f t="shared" si="5"/>
        <v>420</v>
      </c>
      <c r="M79" s="7">
        <f t="shared" si="6"/>
        <v>470.4</v>
      </c>
      <c r="N79">
        <f t="shared" si="7"/>
        <v>19</v>
      </c>
      <c r="O79" t="str">
        <f t="shared" si="8"/>
        <v>Mar</v>
      </c>
      <c r="P79">
        <f t="shared" si="9"/>
        <v>2023</v>
      </c>
    </row>
    <row r="80" spans="1:16" x14ac:dyDescent="0.3">
      <c r="A80" s="1">
        <v>45005</v>
      </c>
      <c r="B80" t="s">
        <v>20</v>
      </c>
      <c r="C80">
        <v>8</v>
      </c>
      <c r="D80" t="s">
        <v>120</v>
      </c>
      <c r="E80" t="s">
        <v>122</v>
      </c>
      <c r="F80" s="5">
        <v>0</v>
      </c>
      <c r="G80" t="str">
        <f>VLOOKUP($B80,Catalogue!$A$2:$F$51,2,0)</f>
        <v>Product6</v>
      </c>
      <c r="H80" t="str">
        <f>VLOOKUP($B80,Catalogue!$A$2:$F$51,3,0)</f>
        <v>Category01</v>
      </c>
      <c r="I80" t="str">
        <f>VLOOKUP($B80,Catalogue!$A$2:$F$51,4,0)</f>
        <v>No.</v>
      </c>
      <c r="J80" s="7">
        <f>VLOOKUP($B80,Catalogue!$A$2:$F$51,5,0)</f>
        <v>124</v>
      </c>
      <c r="K80" s="7">
        <f>VLOOKUP($B80,Catalogue!$A$2:$F$51,6,0)</f>
        <v>204.60000000000002</v>
      </c>
      <c r="L80" s="7">
        <f t="shared" si="5"/>
        <v>992</v>
      </c>
      <c r="M80" s="7">
        <f t="shared" si="6"/>
        <v>1636.8000000000002</v>
      </c>
      <c r="N80">
        <f t="shared" si="7"/>
        <v>20</v>
      </c>
      <c r="O80" t="str">
        <f t="shared" si="8"/>
        <v>Mar</v>
      </c>
      <c r="P80">
        <f t="shared" si="9"/>
        <v>2023</v>
      </c>
    </row>
    <row r="81" spans="1:16" x14ac:dyDescent="0.3">
      <c r="A81" s="1">
        <v>45006</v>
      </c>
      <c r="B81" t="s">
        <v>15</v>
      </c>
      <c r="C81">
        <v>9</v>
      </c>
      <c r="D81" t="s">
        <v>121</v>
      </c>
      <c r="E81" t="s">
        <v>122</v>
      </c>
      <c r="F81" s="5">
        <v>0</v>
      </c>
      <c r="G81" t="str">
        <f>VLOOKUP($B81,Catalogue!$A$2:$F$51,2,0)</f>
        <v>Product4</v>
      </c>
      <c r="H81" t="str">
        <f>VLOOKUP($B81,Catalogue!$A$2:$F$51,3,0)</f>
        <v>Category01</v>
      </c>
      <c r="I81" t="str">
        <f>VLOOKUP($B81,Catalogue!$A$2:$F$51,4,0)</f>
        <v>Ft</v>
      </c>
      <c r="J81" s="7">
        <f>VLOOKUP($B81,Catalogue!$A$2:$F$51,5,0)</f>
        <v>71</v>
      </c>
      <c r="K81" s="7">
        <f>VLOOKUP($B81,Catalogue!$A$2:$F$51,6,0)</f>
        <v>80.23</v>
      </c>
      <c r="L81" s="7">
        <f t="shared" si="5"/>
        <v>639</v>
      </c>
      <c r="M81" s="7">
        <f t="shared" si="6"/>
        <v>722.07</v>
      </c>
      <c r="N81">
        <f t="shared" si="7"/>
        <v>21</v>
      </c>
      <c r="O81" t="str">
        <f t="shared" si="8"/>
        <v>Mar</v>
      </c>
      <c r="P81">
        <f t="shared" si="9"/>
        <v>2023</v>
      </c>
    </row>
    <row r="82" spans="1:16" x14ac:dyDescent="0.3">
      <c r="A82" s="1">
        <v>45007</v>
      </c>
      <c r="B82" t="s">
        <v>48</v>
      </c>
      <c r="C82">
        <v>14</v>
      </c>
      <c r="D82" t="s">
        <v>120</v>
      </c>
      <c r="E82" t="s">
        <v>121</v>
      </c>
      <c r="F82" s="5">
        <v>0</v>
      </c>
      <c r="G82" t="str">
        <f>VLOOKUP($B82,Catalogue!$A$2:$F$51,2,0)</f>
        <v>Product19</v>
      </c>
      <c r="H82" t="str">
        <f>VLOOKUP($B82,Catalogue!$A$2:$F$51,3,0)</f>
        <v>Category02</v>
      </c>
      <c r="I82" t="str">
        <f>VLOOKUP($B82,Catalogue!$A$2:$F$51,4,0)</f>
        <v>Lt</v>
      </c>
      <c r="J82" s="7">
        <f>VLOOKUP($B82,Catalogue!$A$2:$F$51,5,0)</f>
        <v>124</v>
      </c>
      <c r="K82" s="7">
        <f>VLOOKUP($B82,Catalogue!$A$2:$F$51,6,0)</f>
        <v>167.4</v>
      </c>
      <c r="L82" s="7">
        <f t="shared" si="5"/>
        <v>1736</v>
      </c>
      <c r="M82" s="7">
        <f t="shared" si="6"/>
        <v>2343.6</v>
      </c>
      <c r="N82">
        <f t="shared" si="7"/>
        <v>22</v>
      </c>
      <c r="O82" t="str">
        <f t="shared" si="8"/>
        <v>Mar</v>
      </c>
      <c r="P82">
        <f t="shared" si="9"/>
        <v>2023</v>
      </c>
    </row>
    <row r="83" spans="1:16" x14ac:dyDescent="0.3">
      <c r="A83" s="1">
        <v>45008</v>
      </c>
      <c r="B83" t="s">
        <v>61</v>
      </c>
      <c r="C83">
        <v>19</v>
      </c>
      <c r="D83" t="s">
        <v>120</v>
      </c>
      <c r="E83" t="s">
        <v>122</v>
      </c>
      <c r="F83" s="5">
        <v>0</v>
      </c>
      <c r="G83" t="str">
        <f>VLOOKUP($B83,Catalogue!$A$2:$F$51,2,0)</f>
        <v>Product25</v>
      </c>
      <c r="H83" t="str">
        <f>VLOOKUP($B83,Catalogue!$A$2:$F$51,3,0)</f>
        <v>Category03</v>
      </c>
      <c r="I83" t="str">
        <f>VLOOKUP($B83,Catalogue!$A$2:$F$51,4,0)</f>
        <v>Kg</v>
      </c>
      <c r="J83" s="7">
        <f>VLOOKUP($B83,Catalogue!$A$2:$F$51,5,0)</f>
        <v>12</v>
      </c>
      <c r="K83" s="7">
        <f>VLOOKUP($B83,Catalogue!$A$2:$F$51,6,0)</f>
        <v>16.920000000000002</v>
      </c>
      <c r="L83" s="7">
        <f t="shared" si="5"/>
        <v>228</v>
      </c>
      <c r="M83" s="7">
        <f t="shared" si="6"/>
        <v>321.48</v>
      </c>
      <c r="N83">
        <f t="shared" si="7"/>
        <v>23</v>
      </c>
      <c r="O83" t="str">
        <f t="shared" si="8"/>
        <v>Mar</v>
      </c>
      <c r="P83">
        <f t="shared" si="9"/>
        <v>2023</v>
      </c>
    </row>
    <row r="84" spans="1:16" x14ac:dyDescent="0.3">
      <c r="A84" s="1">
        <v>45009</v>
      </c>
      <c r="B84" t="s">
        <v>42</v>
      </c>
      <c r="C84">
        <v>18</v>
      </c>
      <c r="D84" t="s">
        <v>121</v>
      </c>
      <c r="E84" t="s">
        <v>122</v>
      </c>
      <c r="F84" s="5">
        <v>0</v>
      </c>
      <c r="G84" t="str">
        <f>VLOOKUP($B84,Catalogue!$A$2:$F$51,2,0)</f>
        <v>Product16</v>
      </c>
      <c r="H84" t="str">
        <f>VLOOKUP($B84,Catalogue!$A$2:$F$51,3,0)</f>
        <v>Category02</v>
      </c>
      <c r="I84" t="str">
        <f>VLOOKUP($B84,Catalogue!$A$2:$F$51,4,0)</f>
        <v>Lt</v>
      </c>
      <c r="J84" s="7">
        <f>VLOOKUP($B84,Catalogue!$A$2:$F$51,5,0)</f>
        <v>44</v>
      </c>
      <c r="K84" s="7">
        <f>VLOOKUP($B84,Catalogue!$A$2:$F$51,6,0)</f>
        <v>72.599999999999994</v>
      </c>
      <c r="L84" s="7">
        <f t="shared" si="5"/>
        <v>792</v>
      </c>
      <c r="M84" s="7">
        <f t="shared" si="6"/>
        <v>1306.8</v>
      </c>
      <c r="N84">
        <f t="shared" si="7"/>
        <v>24</v>
      </c>
      <c r="O84" t="str">
        <f t="shared" si="8"/>
        <v>Mar</v>
      </c>
      <c r="P84">
        <f t="shared" si="9"/>
        <v>2023</v>
      </c>
    </row>
    <row r="85" spans="1:16" x14ac:dyDescent="0.3">
      <c r="A85" s="1">
        <v>45010</v>
      </c>
      <c r="B85" t="s">
        <v>90</v>
      </c>
      <c r="C85">
        <v>4</v>
      </c>
      <c r="D85" t="s">
        <v>123</v>
      </c>
      <c r="E85" t="s">
        <v>121</v>
      </c>
      <c r="F85" s="5">
        <v>0</v>
      </c>
      <c r="G85" t="str">
        <f>VLOOKUP($B85,Catalogue!$A$2:$F$51,2,0)</f>
        <v>Product39</v>
      </c>
      <c r="H85" t="str">
        <f>VLOOKUP($B85,Catalogue!$A$2:$F$51,3,0)</f>
        <v>Category04</v>
      </c>
      <c r="I85" t="str">
        <f>VLOOKUP($B85,Catalogue!$A$2:$F$51,4,0)</f>
        <v>Ft</v>
      </c>
      <c r="J85" s="7">
        <f>VLOOKUP($B85,Catalogue!$A$2:$F$51,5,0)</f>
        <v>98</v>
      </c>
      <c r="K85" s="7">
        <f>VLOOKUP($B85,Catalogue!$A$2:$F$51,6,0)</f>
        <v>132.30000000000001</v>
      </c>
      <c r="L85" s="7">
        <f t="shared" si="5"/>
        <v>392</v>
      </c>
      <c r="M85" s="7">
        <f t="shared" si="6"/>
        <v>529.20000000000005</v>
      </c>
      <c r="N85">
        <f t="shared" si="7"/>
        <v>25</v>
      </c>
      <c r="O85" t="str">
        <f t="shared" si="8"/>
        <v>Mar</v>
      </c>
      <c r="P85">
        <f t="shared" si="9"/>
        <v>2023</v>
      </c>
    </row>
    <row r="86" spans="1:16" x14ac:dyDescent="0.3">
      <c r="A86" s="1">
        <v>45011</v>
      </c>
      <c r="B86" t="s">
        <v>50</v>
      </c>
      <c r="C86">
        <v>12</v>
      </c>
      <c r="D86" t="s">
        <v>123</v>
      </c>
      <c r="E86" t="s">
        <v>122</v>
      </c>
      <c r="F86" s="5">
        <v>0</v>
      </c>
      <c r="G86" t="str">
        <f>VLOOKUP($B86,Catalogue!$A$2:$F$51,2,0)</f>
        <v>Product20</v>
      </c>
      <c r="H86" t="str">
        <f>VLOOKUP($B86,Catalogue!$A$2:$F$51,3,0)</f>
        <v>Category02</v>
      </c>
      <c r="I86" t="str">
        <f>VLOOKUP($B86,Catalogue!$A$2:$F$51,4,0)</f>
        <v>Ft</v>
      </c>
      <c r="J86" s="7">
        <f>VLOOKUP($B86,Catalogue!$A$2:$F$51,5,0)</f>
        <v>10</v>
      </c>
      <c r="K86" s="7">
        <f>VLOOKUP($B86,Catalogue!$A$2:$F$51,6,0)</f>
        <v>14.600000000000001</v>
      </c>
      <c r="L86" s="7">
        <f t="shared" si="5"/>
        <v>120</v>
      </c>
      <c r="M86" s="7">
        <f t="shared" si="6"/>
        <v>175.20000000000002</v>
      </c>
      <c r="N86">
        <f t="shared" si="7"/>
        <v>26</v>
      </c>
      <c r="O86" t="str">
        <f t="shared" si="8"/>
        <v>Mar</v>
      </c>
      <c r="P86">
        <f t="shared" si="9"/>
        <v>2023</v>
      </c>
    </row>
    <row r="87" spans="1:16" x14ac:dyDescent="0.3">
      <c r="A87" s="1">
        <v>45012</v>
      </c>
      <c r="B87" t="s">
        <v>69</v>
      </c>
      <c r="C87">
        <v>18</v>
      </c>
      <c r="D87" t="s">
        <v>121</v>
      </c>
      <c r="E87" t="s">
        <v>121</v>
      </c>
      <c r="F87" s="5">
        <v>0</v>
      </c>
      <c r="G87" t="str">
        <f>VLOOKUP($B87,Catalogue!$A$2:$F$51,2,0)</f>
        <v>Product29</v>
      </c>
      <c r="H87" t="str">
        <f>VLOOKUP($B87,Catalogue!$A$2:$F$51,3,0)</f>
        <v>Category03</v>
      </c>
      <c r="I87" t="str">
        <f>VLOOKUP($B87,Catalogue!$A$2:$F$51,4,0)</f>
        <v>Kg</v>
      </c>
      <c r="J87" s="7">
        <f>VLOOKUP($B87,Catalogue!$A$2:$F$51,5,0)</f>
        <v>71</v>
      </c>
      <c r="K87" s="7">
        <f>VLOOKUP($B87,Catalogue!$A$2:$F$51,6,0)</f>
        <v>95.85</v>
      </c>
      <c r="L87" s="7">
        <f t="shared" si="5"/>
        <v>1278</v>
      </c>
      <c r="M87" s="7">
        <f t="shared" si="6"/>
        <v>1725.3</v>
      </c>
      <c r="N87">
        <f t="shared" si="7"/>
        <v>27</v>
      </c>
      <c r="O87" t="str">
        <f t="shared" si="8"/>
        <v>Mar</v>
      </c>
      <c r="P87">
        <f t="shared" si="9"/>
        <v>2023</v>
      </c>
    </row>
    <row r="88" spans="1:16" x14ac:dyDescent="0.3">
      <c r="A88" s="1">
        <v>45013</v>
      </c>
      <c r="B88" t="s">
        <v>52</v>
      </c>
      <c r="C88">
        <v>6</v>
      </c>
      <c r="D88" t="s">
        <v>120</v>
      </c>
      <c r="E88" t="s">
        <v>122</v>
      </c>
      <c r="F88" s="5">
        <v>0</v>
      </c>
      <c r="G88" t="str">
        <f>VLOOKUP($B88,Catalogue!$A$2:$F$51,2,0)</f>
        <v>Product21</v>
      </c>
      <c r="H88" t="str">
        <f>VLOOKUP($B88,Catalogue!$A$2:$F$51,3,0)</f>
        <v>Category03</v>
      </c>
      <c r="I88" t="str">
        <f>VLOOKUP($B88,Catalogue!$A$2:$F$51,4,0)</f>
        <v>Kg</v>
      </c>
      <c r="J88" s="7">
        <f>VLOOKUP($B88,Catalogue!$A$2:$F$51,5,0)</f>
        <v>16</v>
      </c>
      <c r="K88" s="7">
        <f>VLOOKUP($B88,Catalogue!$A$2:$F$51,6,0)</f>
        <v>21.12</v>
      </c>
      <c r="L88" s="7">
        <f t="shared" si="5"/>
        <v>96</v>
      </c>
      <c r="M88" s="7">
        <f t="shared" si="6"/>
        <v>126.72</v>
      </c>
      <c r="N88">
        <f t="shared" si="7"/>
        <v>28</v>
      </c>
      <c r="O88" t="str">
        <f t="shared" si="8"/>
        <v>Mar</v>
      </c>
      <c r="P88">
        <f t="shared" si="9"/>
        <v>2023</v>
      </c>
    </row>
    <row r="89" spans="1:16" x14ac:dyDescent="0.3">
      <c r="A89" s="1">
        <v>45014</v>
      </c>
      <c r="B89" t="s">
        <v>86</v>
      </c>
      <c r="C89">
        <v>14</v>
      </c>
      <c r="D89" t="s">
        <v>120</v>
      </c>
      <c r="E89" t="s">
        <v>121</v>
      </c>
      <c r="F89" s="5">
        <v>0</v>
      </c>
      <c r="G89" t="str">
        <f>VLOOKUP($B89,Catalogue!$A$2:$F$51,2,0)</f>
        <v>Product37</v>
      </c>
      <c r="H89" t="str">
        <f>VLOOKUP($B89,Catalogue!$A$2:$F$51,3,0)</f>
        <v>Category04</v>
      </c>
      <c r="I89" t="str">
        <f>VLOOKUP($B89,Catalogue!$A$2:$F$51,4,0)</f>
        <v>Kg</v>
      </c>
      <c r="J89" s="7">
        <f>VLOOKUP($B89,Catalogue!$A$2:$F$51,5,0)</f>
        <v>12</v>
      </c>
      <c r="K89" s="7">
        <f>VLOOKUP($B89,Catalogue!$A$2:$F$51,6,0)</f>
        <v>13.44</v>
      </c>
      <c r="L89" s="7">
        <f t="shared" si="5"/>
        <v>168</v>
      </c>
      <c r="M89" s="7">
        <f t="shared" si="6"/>
        <v>188.16</v>
      </c>
      <c r="N89">
        <f t="shared" si="7"/>
        <v>29</v>
      </c>
      <c r="O89" t="str">
        <f t="shared" si="8"/>
        <v>Mar</v>
      </c>
      <c r="P89">
        <f t="shared" si="9"/>
        <v>2023</v>
      </c>
    </row>
    <row r="90" spans="1:16" x14ac:dyDescent="0.3">
      <c r="A90" s="1">
        <v>45015</v>
      </c>
      <c r="B90" t="s">
        <v>40</v>
      </c>
      <c r="C90">
        <v>13</v>
      </c>
      <c r="D90" t="s">
        <v>121</v>
      </c>
      <c r="E90" t="s">
        <v>122</v>
      </c>
      <c r="F90" s="5">
        <v>0</v>
      </c>
      <c r="G90" t="str">
        <f>VLOOKUP($B90,Catalogue!$A$2:$F$51,2,0)</f>
        <v>Product15</v>
      </c>
      <c r="H90" t="str">
        <f>VLOOKUP($B90,Catalogue!$A$2:$F$51,3,0)</f>
        <v>Category02</v>
      </c>
      <c r="I90" t="str">
        <f>VLOOKUP($B90,Catalogue!$A$2:$F$51,4,0)</f>
        <v>Ft</v>
      </c>
      <c r="J90" s="7">
        <f>VLOOKUP($B90,Catalogue!$A$2:$F$51,5,0)</f>
        <v>105</v>
      </c>
      <c r="K90" s="7">
        <f>VLOOKUP($B90,Catalogue!$A$2:$F$51,6,0)</f>
        <v>148.05000000000001</v>
      </c>
      <c r="L90" s="7">
        <f t="shared" si="5"/>
        <v>1365</v>
      </c>
      <c r="M90" s="7">
        <f t="shared" si="6"/>
        <v>1924.65</v>
      </c>
      <c r="N90">
        <f t="shared" si="7"/>
        <v>30</v>
      </c>
      <c r="O90" t="str">
        <f t="shared" si="8"/>
        <v>Mar</v>
      </c>
      <c r="P90">
        <f t="shared" si="9"/>
        <v>2023</v>
      </c>
    </row>
    <row r="91" spans="1:16" x14ac:dyDescent="0.3">
      <c r="A91" s="1">
        <v>45016</v>
      </c>
      <c r="B91" t="s">
        <v>65</v>
      </c>
      <c r="C91">
        <v>17</v>
      </c>
      <c r="D91" t="s">
        <v>120</v>
      </c>
      <c r="E91" t="s">
        <v>122</v>
      </c>
      <c r="F91" s="5">
        <v>0</v>
      </c>
      <c r="G91" t="str">
        <f>VLOOKUP($B91,Catalogue!$A$2:$F$51,2,0)</f>
        <v>Product27</v>
      </c>
      <c r="H91" t="str">
        <f>VLOOKUP($B91,Catalogue!$A$2:$F$51,3,0)</f>
        <v>Category03</v>
      </c>
      <c r="I91" t="str">
        <f>VLOOKUP($B91,Catalogue!$A$2:$F$51,4,0)</f>
        <v>Lt</v>
      </c>
      <c r="J91" s="7">
        <f>VLOOKUP($B91,Catalogue!$A$2:$F$51,5,0)</f>
        <v>105</v>
      </c>
      <c r="K91" s="7">
        <f>VLOOKUP($B91,Catalogue!$A$2:$F$51,6,0)</f>
        <v>117.6</v>
      </c>
      <c r="L91" s="7">
        <f t="shared" si="5"/>
        <v>1785</v>
      </c>
      <c r="M91" s="7">
        <f t="shared" si="6"/>
        <v>1999.1999999999998</v>
      </c>
      <c r="N91">
        <f t="shared" si="7"/>
        <v>31</v>
      </c>
      <c r="O91" t="str">
        <f t="shared" si="8"/>
        <v>Mar</v>
      </c>
      <c r="P91">
        <f t="shared" si="9"/>
        <v>2023</v>
      </c>
    </row>
    <row r="92" spans="1:16" x14ac:dyDescent="0.3">
      <c r="A92" s="1">
        <v>45017</v>
      </c>
      <c r="B92" t="s">
        <v>55</v>
      </c>
      <c r="C92">
        <v>13</v>
      </c>
      <c r="D92" t="s">
        <v>120</v>
      </c>
      <c r="E92" t="s">
        <v>121</v>
      </c>
      <c r="F92" s="5">
        <v>0</v>
      </c>
      <c r="G92" t="str">
        <f>VLOOKUP($B92,Catalogue!$A$2:$F$51,2,0)</f>
        <v>Product22</v>
      </c>
      <c r="H92" t="str">
        <f>VLOOKUP($B92,Catalogue!$A$2:$F$51,3,0)</f>
        <v>Category03</v>
      </c>
      <c r="I92" t="str">
        <f>VLOOKUP($B92,Catalogue!$A$2:$F$51,4,0)</f>
        <v>No.</v>
      </c>
      <c r="J92" s="7">
        <f>VLOOKUP($B92,Catalogue!$A$2:$F$51,5,0)</f>
        <v>10</v>
      </c>
      <c r="K92" s="7">
        <f>VLOOKUP($B92,Catalogue!$A$2:$F$51,6,0)</f>
        <v>11.2</v>
      </c>
      <c r="L92" s="7">
        <f t="shared" si="5"/>
        <v>130</v>
      </c>
      <c r="M92" s="7">
        <f t="shared" si="6"/>
        <v>145.6</v>
      </c>
      <c r="N92">
        <f t="shared" si="7"/>
        <v>1</v>
      </c>
      <c r="O92" t="str">
        <f t="shared" si="8"/>
        <v>Apr</v>
      </c>
      <c r="P92">
        <f t="shared" si="9"/>
        <v>2023</v>
      </c>
    </row>
    <row r="93" spans="1:16" x14ac:dyDescent="0.3">
      <c r="A93" s="1">
        <v>45018</v>
      </c>
      <c r="B93" t="s">
        <v>86</v>
      </c>
      <c r="C93">
        <v>19</v>
      </c>
      <c r="D93" t="s">
        <v>121</v>
      </c>
      <c r="E93" t="s">
        <v>122</v>
      </c>
      <c r="F93" s="5">
        <v>0</v>
      </c>
      <c r="G93" t="str">
        <f>VLOOKUP($B93,Catalogue!$A$2:$F$51,2,0)</f>
        <v>Product37</v>
      </c>
      <c r="H93" t="str">
        <f>VLOOKUP($B93,Catalogue!$A$2:$F$51,3,0)</f>
        <v>Category04</v>
      </c>
      <c r="I93" t="str">
        <f>VLOOKUP($B93,Catalogue!$A$2:$F$51,4,0)</f>
        <v>Kg</v>
      </c>
      <c r="J93" s="7">
        <f>VLOOKUP($B93,Catalogue!$A$2:$F$51,5,0)</f>
        <v>12</v>
      </c>
      <c r="K93" s="7">
        <f>VLOOKUP($B93,Catalogue!$A$2:$F$51,6,0)</f>
        <v>13.44</v>
      </c>
      <c r="L93" s="7">
        <f t="shared" si="5"/>
        <v>228</v>
      </c>
      <c r="M93" s="7">
        <f t="shared" si="6"/>
        <v>255.35999999999999</v>
      </c>
      <c r="N93">
        <f t="shared" si="7"/>
        <v>2</v>
      </c>
      <c r="O93" t="str">
        <f t="shared" si="8"/>
        <v>Apr</v>
      </c>
      <c r="P93">
        <f t="shared" si="9"/>
        <v>2023</v>
      </c>
    </row>
    <row r="94" spans="1:16" x14ac:dyDescent="0.3">
      <c r="A94" s="1">
        <v>45019</v>
      </c>
      <c r="B94" t="s">
        <v>38</v>
      </c>
      <c r="C94">
        <v>11</v>
      </c>
      <c r="D94" t="s">
        <v>123</v>
      </c>
      <c r="E94" t="s">
        <v>122</v>
      </c>
      <c r="F94" s="5">
        <v>0</v>
      </c>
      <c r="G94" t="str">
        <f>VLOOKUP($B94,Catalogue!$A$2:$F$51,2,0)</f>
        <v>Product14</v>
      </c>
      <c r="H94" t="str">
        <f>VLOOKUP($B94,Catalogue!$A$2:$F$51,3,0)</f>
        <v>Category02</v>
      </c>
      <c r="I94" t="str">
        <f>VLOOKUP($B94,Catalogue!$A$2:$F$51,4,0)</f>
        <v>No.</v>
      </c>
      <c r="J94" s="7">
        <f>VLOOKUP($B94,Catalogue!$A$2:$F$51,5,0)</f>
        <v>98</v>
      </c>
      <c r="K94" s="7">
        <f>VLOOKUP($B94,Catalogue!$A$2:$F$51,6,0)</f>
        <v>110.74</v>
      </c>
      <c r="L94" s="7">
        <f t="shared" si="5"/>
        <v>1078</v>
      </c>
      <c r="M94" s="7">
        <f t="shared" si="6"/>
        <v>1218.1399999999999</v>
      </c>
      <c r="N94">
        <f t="shared" si="7"/>
        <v>3</v>
      </c>
      <c r="O94" t="str">
        <f t="shared" si="8"/>
        <v>Apr</v>
      </c>
      <c r="P94">
        <f t="shared" si="9"/>
        <v>2023</v>
      </c>
    </row>
    <row r="95" spans="1:16" x14ac:dyDescent="0.3">
      <c r="A95" s="1">
        <v>45020</v>
      </c>
      <c r="B95" t="s">
        <v>69</v>
      </c>
      <c r="C95">
        <v>15</v>
      </c>
      <c r="D95" t="s">
        <v>123</v>
      </c>
      <c r="E95" t="s">
        <v>121</v>
      </c>
      <c r="F95" s="5">
        <v>0</v>
      </c>
      <c r="G95" t="str">
        <f>VLOOKUP($B95,Catalogue!$A$2:$F$51,2,0)</f>
        <v>Product29</v>
      </c>
      <c r="H95" t="str">
        <f>VLOOKUP($B95,Catalogue!$A$2:$F$51,3,0)</f>
        <v>Category03</v>
      </c>
      <c r="I95" t="str">
        <f>VLOOKUP($B95,Catalogue!$A$2:$F$51,4,0)</f>
        <v>Kg</v>
      </c>
      <c r="J95" s="7">
        <f>VLOOKUP($B95,Catalogue!$A$2:$F$51,5,0)</f>
        <v>71</v>
      </c>
      <c r="K95" s="7">
        <f>VLOOKUP($B95,Catalogue!$A$2:$F$51,6,0)</f>
        <v>95.85</v>
      </c>
      <c r="L95" s="7">
        <f t="shared" si="5"/>
        <v>1065</v>
      </c>
      <c r="M95" s="7">
        <f t="shared" si="6"/>
        <v>1437.75</v>
      </c>
      <c r="N95">
        <f t="shared" si="7"/>
        <v>4</v>
      </c>
      <c r="O95" t="str">
        <f t="shared" si="8"/>
        <v>Apr</v>
      </c>
      <c r="P95">
        <f t="shared" si="9"/>
        <v>2023</v>
      </c>
    </row>
    <row r="96" spans="1:16" x14ac:dyDescent="0.3">
      <c r="A96" s="1">
        <v>45021</v>
      </c>
      <c r="B96" t="s">
        <v>48</v>
      </c>
      <c r="C96">
        <v>11</v>
      </c>
      <c r="D96" t="s">
        <v>121</v>
      </c>
      <c r="E96" t="s">
        <v>122</v>
      </c>
      <c r="F96" s="5">
        <v>0</v>
      </c>
      <c r="G96" t="str">
        <f>VLOOKUP($B96,Catalogue!$A$2:$F$51,2,0)</f>
        <v>Product19</v>
      </c>
      <c r="H96" t="str">
        <f>VLOOKUP($B96,Catalogue!$A$2:$F$51,3,0)</f>
        <v>Category02</v>
      </c>
      <c r="I96" t="str">
        <f>VLOOKUP($B96,Catalogue!$A$2:$F$51,4,0)</f>
        <v>Lt</v>
      </c>
      <c r="J96" s="7">
        <f>VLOOKUP($B96,Catalogue!$A$2:$F$51,5,0)</f>
        <v>124</v>
      </c>
      <c r="K96" s="7">
        <f>VLOOKUP($B96,Catalogue!$A$2:$F$51,6,0)</f>
        <v>167.4</v>
      </c>
      <c r="L96" s="7">
        <f t="shared" si="5"/>
        <v>1364</v>
      </c>
      <c r="M96" s="7">
        <f t="shared" si="6"/>
        <v>1841.4</v>
      </c>
      <c r="N96">
        <f t="shared" si="7"/>
        <v>5</v>
      </c>
      <c r="O96" t="str">
        <f t="shared" si="8"/>
        <v>Apr</v>
      </c>
      <c r="P96">
        <f t="shared" si="9"/>
        <v>2023</v>
      </c>
    </row>
    <row r="97" spans="1:16" x14ac:dyDescent="0.3">
      <c r="A97" s="1">
        <v>45022</v>
      </c>
      <c r="B97" t="s">
        <v>25</v>
      </c>
      <c r="C97">
        <v>7</v>
      </c>
      <c r="D97" t="s">
        <v>120</v>
      </c>
      <c r="E97" t="s">
        <v>121</v>
      </c>
      <c r="F97" s="5">
        <v>0</v>
      </c>
      <c r="G97" t="str">
        <f>VLOOKUP($B97,Catalogue!$A$2:$F$51,2,0)</f>
        <v>Product8</v>
      </c>
      <c r="H97" t="str">
        <f>VLOOKUP($B97,Catalogue!$A$2:$F$51,3,0)</f>
        <v>Category01</v>
      </c>
      <c r="I97" t="str">
        <f>VLOOKUP($B97,Catalogue!$A$2:$F$51,4,0)</f>
        <v>Lt</v>
      </c>
      <c r="J97" s="7">
        <f>VLOOKUP($B97,Catalogue!$A$2:$F$51,5,0)</f>
        <v>16</v>
      </c>
      <c r="K97" s="7">
        <f>VLOOKUP($B97,Catalogue!$A$2:$F$51,6,0)</f>
        <v>17.600000000000001</v>
      </c>
      <c r="L97" s="7">
        <f t="shared" si="5"/>
        <v>112</v>
      </c>
      <c r="M97" s="7">
        <f t="shared" si="6"/>
        <v>123.20000000000002</v>
      </c>
      <c r="N97">
        <f t="shared" si="7"/>
        <v>6</v>
      </c>
      <c r="O97" t="str">
        <f t="shared" si="8"/>
        <v>Apr</v>
      </c>
      <c r="P97">
        <f t="shared" si="9"/>
        <v>2023</v>
      </c>
    </row>
    <row r="98" spans="1:16" x14ac:dyDescent="0.3">
      <c r="A98" s="1">
        <v>45023</v>
      </c>
      <c r="B98" t="s">
        <v>90</v>
      </c>
      <c r="C98">
        <v>10</v>
      </c>
      <c r="D98" t="s">
        <v>120</v>
      </c>
      <c r="E98" t="s">
        <v>122</v>
      </c>
      <c r="F98" s="5">
        <v>0</v>
      </c>
      <c r="G98" t="str">
        <f>VLOOKUP($B98,Catalogue!$A$2:$F$51,2,0)</f>
        <v>Product39</v>
      </c>
      <c r="H98" t="str">
        <f>VLOOKUP($B98,Catalogue!$A$2:$F$51,3,0)</f>
        <v>Category04</v>
      </c>
      <c r="I98" t="str">
        <f>VLOOKUP($B98,Catalogue!$A$2:$F$51,4,0)</f>
        <v>Ft</v>
      </c>
      <c r="J98" s="7">
        <f>VLOOKUP($B98,Catalogue!$A$2:$F$51,5,0)</f>
        <v>98</v>
      </c>
      <c r="K98" s="7">
        <f>VLOOKUP($B98,Catalogue!$A$2:$F$51,6,0)</f>
        <v>132.30000000000001</v>
      </c>
      <c r="L98" s="7">
        <f t="shared" si="5"/>
        <v>980</v>
      </c>
      <c r="M98" s="7">
        <f t="shared" si="6"/>
        <v>1323</v>
      </c>
      <c r="N98">
        <f t="shared" si="7"/>
        <v>7</v>
      </c>
      <c r="O98" t="str">
        <f t="shared" si="8"/>
        <v>Apr</v>
      </c>
      <c r="P98">
        <f t="shared" si="9"/>
        <v>2023</v>
      </c>
    </row>
    <row r="99" spans="1:16" x14ac:dyDescent="0.3">
      <c r="A99" s="1">
        <v>45024</v>
      </c>
      <c r="B99" t="s">
        <v>78</v>
      </c>
      <c r="C99">
        <v>7</v>
      </c>
      <c r="D99" t="s">
        <v>121</v>
      </c>
      <c r="E99" t="s">
        <v>121</v>
      </c>
      <c r="F99" s="5">
        <v>0</v>
      </c>
      <c r="G99" t="str">
        <f>VLOOKUP($B99,Catalogue!$A$2:$F$51,2,0)</f>
        <v>Product33</v>
      </c>
      <c r="H99" t="str">
        <f>VLOOKUP($B99,Catalogue!$A$2:$F$51,3,0)</f>
        <v>Category04</v>
      </c>
      <c r="I99" t="str">
        <f>VLOOKUP($B99,Catalogue!$A$2:$F$51,4,0)</f>
        <v>Kg</v>
      </c>
      <c r="J99" s="7">
        <f>VLOOKUP($B99,Catalogue!$A$2:$F$51,5,0)</f>
        <v>16</v>
      </c>
      <c r="K99" s="7">
        <f>VLOOKUP($B99,Catalogue!$A$2:$F$51,6,0)</f>
        <v>18.240000000000002</v>
      </c>
      <c r="L99" s="7">
        <f t="shared" si="5"/>
        <v>112</v>
      </c>
      <c r="M99" s="7">
        <f t="shared" si="6"/>
        <v>127.68</v>
      </c>
      <c r="N99">
        <f t="shared" si="7"/>
        <v>8</v>
      </c>
      <c r="O99" t="str">
        <f t="shared" si="8"/>
        <v>Apr</v>
      </c>
      <c r="P99">
        <f t="shared" si="9"/>
        <v>2023</v>
      </c>
    </row>
    <row r="100" spans="1:16" x14ac:dyDescent="0.3">
      <c r="A100" s="1">
        <v>45025</v>
      </c>
      <c r="B100" t="s">
        <v>80</v>
      </c>
      <c r="C100">
        <v>4</v>
      </c>
      <c r="D100" t="s">
        <v>120</v>
      </c>
      <c r="E100" t="s">
        <v>122</v>
      </c>
      <c r="F100" s="5">
        <v>0</v>
      </c>
      <c r="G100" t="str">
        <f>VLOOKUP($B100,Catalogue!$A$2:$F$51,2,0)</f>
        <v>Product34</v>
      </c>
      <c r="H100" t="str">
        <f>VLOOKUP($B100,Catalogue!$A$2:$F$51,3,0)</f>
        <v>Category04</v>
      </c>
      <c r="I100" t="str">
        <f>VLOOKUP($B100,Catalogue!$A$2:$F$51,4,0)</f>
        <v>Kg</v>
      </c>
      <c r="J100" s="7">
        <f>VLOOKUP($B100,Catalogue!$A$2:$F$51,5,0)</f>
        <v>10</v>
      </c>
      <c r="K100" s="7">
        <f>VLOOKUP($B100,Catalogue!$A$2:$F$51,6,0)</f>
        <v>11.3</v>
      </c>
      <c r="L100" s="7">
        <f t="shared" si="5"/>
        <v>40</v>
      </c>
      <c r="M100" s="7">
        <f t="shared" si="6"/>
        <v>45.2</v>
      </c>
      <c r="N100">
        <f t="shared" si="7"/>
        <v>9</v>
      </c>
      <c r="O100" t="str">
        <f t="shared" si="8"/>
        <v>Apr</v>
      </c>
      <c r="P100">
        <f t="shared" si="9"/>
        <v>2023</v>
      </c>
    </row>
    <row r="101" spans="1:16" x14ac:dyDescent="0.3">
      <c r="A101" s="1">
        <v>45026</v>
      </c>
      <c r="B101" t="s">
        <v>29</v>
      </c>
      <c r="C101">
        <v>6</v>
      </c>
      <c r="D101" t="s">
        <v>120</v>
      </c>
      <c r="E101" t="s">
        <v>122</v>
      </c>
      <c r="F101" s="5">
        <v>0</v>
      </c>
      <c r="G101" t="str">
        <f>VLOOKUP($B101,Catalogue!$A$2:$F$51,2,0)</f>
        <v>Product10</v>
      </c>
      <c r="H101" t="str">
        <f>VLOOKUP($B101,Catalogue!$A$2:$F$51,3,0)</f>
        <v>Category02</v>
      </c>
      <c r="I101" t="str">
        <f>VLOOKUP($B101,Catalogue!$A$2:$F$51,4,0)</f>
        <v>Kg</v>
      </c>
      <c r="J101" s="7">
        <f>VLOOKUP($B101,Catalogue!$A$2:$F$51,5,0)</f>
        <v>123</v>
      </c>
      <c r="K101" s="7">
        <f>VLOOKUP($B101,Catalogue!$A$2:$F$51,6,0)</f>
        <v>179.58</v>
      </c>
      <c r="L101" s="7">
        <f t="shared" si="5"/>
        <v>738</v>
      </c>
      <c r="M101" s="7">
        <f t="shared" si="6"/>
        <v>1077.48</v>
      </c>
      <c r="N101">
        <f t="shared" si="7"/>
        <v>10</v>
      </c>
      <c r="O101" t="str">
        <f t="shared" si="8"/>
        <v>Apr</v>
      </c>
      <c r="P101">
        <f t="shared" si="9"/>
        <v>2023</v>
      </c>
    </row>
    <row r="102" spans="1:16" x14ac:dyDescent="0.3">
      <c r="A102" s="1">
        <v>45027</v>
      </c>
      <c r="B102" t="s">
        <v>6</v>
      </c>
      <c r="C102">
        <v>4</v>
      </c>
      <c r="D102" t="s">
        <v>121</v>
      </c>
      <c r="E102" t="s">
        <v>121</v>
      </c>
      <c r="F102" s="5">
        <v>0</v>
      </c>
      <c r="G102" t="str">
        <f>VLOOKUP($B102,Catalogue!$A$2:$F$51,2,0)</f>
        <v>Product1</v>
      </c>
      <c r="H102" t="str">
        <f>VLOOKUP($B102,Catalogue!$A$2:$F$51,3,0)</f>
        <v>Category01</v>
      </c>
      <c r="I102" t="str">
        <f>VLOOKUP($B102,Catalogue!$A$2:$F$51,4,0)</f>
        <v>Kg</v>
      </c>
      <c r="J102" s="7">
        <f>VLOOKUP($B102,Catalogue!$A$2:$F$51,5,0)</f>
        <v>98</v>
      </c>
      <c r="K102" s="7">
        <f>VLOOKUP($B102,Catalogue!$A$2:$F$51,6,0)</f>
        <v>129.36000000000001</v>
      </c>
      <c r="L102" s="7">
        <f t="shared" si="5"/>
        <v>392</v>
      </c>
      <c r="M102" s="7">
        <f t="shared" si="6"/>
        <v>517.44000000000005</v>
      </c>
      <c r="N102">
        <f t="shared" si="7"/>
        <v>11</v>
      </c>
      <c r="O102" t="str">
        <f t="shared" si="8"/>
        <v>Apr</v>
      </c>
      <c r="P102">
        <f t="shared" si="9"/>
        <v>2023</v>
      </c>
    </row>
    <row r="103" spans="1:16" x14ac:dyDescent="0.3">
      <c r="A103" s="1">
        <v>45028</v>
      </c>
      <c r="B103" t="s">
        <v>111</v>
      </c>
      <c r="C103">
        <v>9</v>
      </c>
      <c r="D103" t="s">
        <v>123</v>
      </c>
      <c r="E103" t="s">
        <v>122</v>
      </c>
      <c r="F103" s="5">
        <v>0</v>
      </c>
      <c r="G103" t="str">
        <f>VLOOKUP($B103,Catalogue!$A$2:$F$51,2,0)</f>
        <v>Product49</v>
      </c>
      <c r="H103" t="str">
        <f>VLOOKUP($B103,Catalogue!$A$2:$F$51,3,0)</f>
        <v>Category05</v>
      </c>
      <c r="I103" t="str">
        <f>VLOOKUP($B103,Catalogue!$A$2:$F$51,4,0)</f>
        <v>Kg</v>
      </c>
      <c r="J103" s="7">
        <f>VLOOKUP($B103,Catalogue!$A$2:$F$51,5,0)</f>
        <v>136</v>
      </c>
      <c r="K103" s="7">
        <f>VLOOKUP($B103,Catalogue!$A$2:$F$51,6,0)</f>
        <v>183.6</v>
      </c>
      <c r="L103" s="7">
        <f t="shared" si="5"/>
        <v>1224</v>
      </c>
      <c r="M103" s="7">
        <f t="shared" si="6"/>
        <v>1652.3999999999999</v>
      </c>
      <c r="N103">
        <f t="shared" si="7"/>
        <v>12</v>
      </c>
      <c r="O103" t="str">
        <f t="shared" si="8"/>
        <v>Apr</v>
      </c>
      <c r="P103">
        <f t="shared" si="9"/>
        <v>2023</v>
      </c>
    </row>
    <row r="104" spans="1:16" x14ac:dyDescent="0.3">
      <c r="A104" s="1">
        <v>45029</v>
      </c>
      <c r="B104" t="s">
        <v>25</v>
      </c>
      <c r="C104">
        <v>9</v>
      </c>
      <c r="D104" t="s">
        <v>123</v>
      </c>
      <c r="E104" t="s">
        <v>122</v>
      </c>
      <c r="F104" s="5">
        <v>0</v>
      </c>
      <c r="G104" t="str">
        <f>VLOOKUP($B104,Catalogue!$A$2:$F$51,2,0)</f>
        <v>Product8</v>
      </c>
      <c r="H104" t="str">
        <f>VLOOKUP($B104,Catalogue!$A$2:$F$51,3,0)</f>
        <v>Category01</v>
      </c>
      <c r="I104" t="str">
        <f>VLOOKUP($B104,Catalogue!$A$2:$F$51,4,0)</f>
        <v>Lt</v>
      </c>
      <c r="J104" s="7">
        <f>VLOOKUP($B104,Catalogue!$A$2:$F$51,5,0)</f>
        <v>16</v>
      </c>
      <c r="K104" s="7">
        <f>VLOOKUP($B104,Catalogue!$A$2:$F$51,6,0)</f>
        <v>17.600000000000001</v>
      </c>
      <c r="L104" s="7">
        <f t="shared" si="5"/>
        <v>144</v>
      </c>
      <c r="M104" s="7">
        <f t="shared" si="6"/>
        <v>158.4</v>
      </c>
      <c r="N104">
        <f t="shared" si="7"/>
        <v>13</v>
      </c>
      <c r="O104" t="str">
        <f t="shared" si="8"/>
        <v>Apr</v>
      </c>
      <c r="P104">
        <f t="shared" si="9"/>
        <v>2023</v>
      </c>
    </row>
    <row r="105" spans="1:16" x14ac:dyDescent="0.3">
      <c r="A105" s="1">
        <v>45030</v>
      </c>
      <c r="B105" t="s">
        <v>61</v>
      </c>
      <c r="C105">
        <v>2</v>
      </c>
      <c r="D105" t="s">
        <v>121</v>
      </c>
      <c r="E105" t="s">
        <v>121</v>
      </c>
      <c r="F105" s="5">
        <v>0</v>
      </c>
      <c r="G105" t="str">
        <f>VLOOKUP($B105,Catalogue!$A$2:$F$51,2,0)</f>
        <v>Product25</v>
      </c>
      <c r="H105" t="str">
        <f>VLOOKUP($B105,Catalogue!$A$2:$F$51,3,0)</f>
        <v>Category03</v>
      </c>
      <c r="I105" t="str">
        <f>VLOOKUP($B105,Catalogue!$A$2:$F$51,4,0)</f>
        <v>Kg</v>
      </c>
      <c r="J105" s="7">
        <f>VLOOKUP($B105,Catalogue!$A$2:$F$51,5,0)</f>
        <v>12</v>
      </c>
      <c r="K105" s="7">
        <f>VLOOKUP($B105,Catalogue!$A$2:$F$51,6,0)</f>
        <v>16.920000000000002</v>
      </c>
      <c r="L105" s="7">
        <f t="shared" si="5"/>
        <v>24</v>
      </c>
      <c r="M105" s="7">
        <f t="shared" si="6"/>
        <v>33.840000000000003</v>
      </c>
      <c r="N105">
        <f t="shared" si="7"/>
        <v>14</v>
      </c>
      <c r="O105" t="str">
        <f t="shared" si="8"/>
        <v>Apr</v>
      </c>
      <c r="P105">
        <f t="shared" si="9"/>
        <v>2023</v>
      </c>
    </row>
    <row r="106" spans="1:16" x14ac:dyDescent="0.3">
      <c r="A106" s="1">
        <v>45031</v>
      </c>
      <c r="B106" t="s">
        <v>61</v>
      </c>
      <c r="C106">
        <v>15</v>
      </c>
      <c r="D106" t="s">
        <v>120</v>
      </c>
      <c r="E106" t="s">
        <v>122</v>
      </c>
      <c r="F106" s="5">
        <v>0</v>
      </c>
      <c r="G106" t="str">
        <f>VLOOKUP($B106,Catalogue!$A$2:$F$51,2,0)</f>
        <v>Product25</v>
      </c>
      <c r="H106" t="str">
        <f>VLOOKUP($B106,Catalogue!$A$2:$F$51,3,0)</f>
        <v>Category03</v>
      </c>
      <c r="I106" t="str">
        <f>VLOOKUP($B106,Catalogue!$A$2:$F$51,4,0)</f>
        <v>Kg</v>
      </c>
      <c r="J106" s="7">
        <f>VLOOKUP($B106,Catalogue!$A$2:$F$51,5,0)</f>
        <v>12</v>
      </c>
      <c r="K106" s="7">
        <f>VLOOKUP($B106,Catalogue!$A$2:$F$51,6,0)</f>
        <v>16.920000000000002</v>
      </c>
      <c r="L106" s="7">
        <f t="shared" si="5"/>
        <v>180</v>
      </c>
      <c r="M106" s="7">
        <f t="shared" si="6"/>
        <v>253.8</v>
      </c>
      <c r="N106">
        <f t="shared" si="7"/>
        <v>15</v>
      </c>
      <c r="O106" t="str">
        <f t="shared" si="8"/>
        <v>Apr</v>
      </c>
      <c r="P106">
        <f t="shared" si="9"/>
        <v>2023</v>
      </c>
    </row>
    <row r="107" spans="1:16" x14ac:dyDescent="0.3">
      <c r="A107" s="1">
        <v>45032</v>
      </c>
      <c r="B107" t="s">
        <v>42</v>
      </c>
      <c r="C107">
        <v>3</v>
      </c>
      <c r="D107" t="s">
        <v>120</v>
      </c>
      <c r="E107" t="s">
        <v>121</v>
      </c>
      <c r="F107" s="5">
        <v>0</v>
      </c>
      <c r="G107" t="str">
        <f>VLOOKUP($B107,Catalogue!$A$2:$F$51,2,0)</f>
        <v>Product16</v>
      </c>
      <c r="H107" t="str">
        <f>VLOOKUP($B107,Catalogue!$A$2:$F$51,3,0)</f>
        <v>Category02</v>
      </c>
      <c r="I107" t="str">
        <f>VLOOKUP($B107,Catalogue!$A$2:$F$51,4,0)</f>
        <v>Lt</v>
      </c>
      <c r="J107" s="7">
        <f>VLOOKUP($B107,Catalogue!$A$2:$F$51,5,0)</f>
        <v>44</v>
      </c>
      <c r="K107" s="7">
        <f>VLOOKUP($B107,Catalogue!$A$2:$F$51,6,0)</f>
        <v>72.599999999999994</v>
      </c>
      <c r="L107" s="7">
        <f t="shared" si="5"/>
        <v>132</v>
      </c>
      <c r="M107" s="7">
        <f t="shared" si="6"/>
        <v>217.79999999999998</v>
      </c>
      <c r="N107">
        <f t="shared" si="7"/>
        <v>16</v>
      </c>
      <c r="O107" t="str">
        <f t="shared" si="8"/>
        <v>Apr</v>
      </c>
      <c r="P107">
        <f t="shared" si="9"/>
        <v>2023</v>
      </c>
    </row>
    <row r="108" spans="1:16" x14ac:dyDescent="0.3">
      <c r="A108" s="1">
        <v>45033</v>
      </c>
      <c r="B108" t="s">
        <v>42</v>
      </c>
      <c r="C108">
        <v>14</v>
      </c>
      <c r="D108" t="s">
        <v>121</v>
      </c>
      <c r="E108" t="s">
        <v>122</v>
      </c>
      <c r="F108" s="5">
        <v>0</v>
      </c>
      <c r="G108" t="str">
        <f>VLOOKUP($B108,Catalogue!$A$2:$F$51,2,0)</f>
        <v>Product16</v>
      </c>
      <c r="H108" t="str">
        <f>VLOOKUP($B108,Catalogue!$A$2:$F$51,3,0)</f>
        <v>Category02</v>
      </c>
      <c r="I108" t="str">
        <f>VLOOKUP($B108,Catalogue!$A$2:$F$51,4,0)</f>
        <v>Lt</v>
      </c>
      <c r="J108" s="7">
        <f>VLOOKUP($B108,Catalogue!$A$2:$F$51,5,0)</f>
        <v>44</v>
      </c>
      <c r="K108" s="7">
        <f>VLOOKUP($B108,Catalogue!$A$2:$F$51,6,0)</f>
        <v>72.599999999999994</v>
      </c>
      <c r="L108" s="7">
        <f t="shared" si="5"/>
        <v>616</v>
      </c>
      <c r="M108" s="7">
        <f t="shared" si="6"/>
        <v>1016.3999999999999</v>
      </c>
      <c r="N108">
        <f t="shared" si="7"/>
        <v>17</v>
      </c>
      <c r="O108" t="str">
        <f t="shared" si="8"/>
        <v>Apr</v>
      </c>
      <c r="P108">
        <f t="shared" si="9"/>
        <v>2023</v>
      </c>
    </row>
    <row r="109" spans="1:16" x14ac:dyDescent="0.3">
      <c r="A109" s="1">
        <v>45034</v>
      </c>
      <c r="B109" t="s">
        <v>111</v>
      </c>
      <c r="C109">
        <v>3</v>
      </c>
      <c r="D109" t="s">
        <v>120</v>
      </c>
      <c r="E109" t="s">
        <v>121</v>
      </c>
      <c r="F109" s="5">
        <v>0</v>
      </c>
      <c r="G109" t="str">
        <f>VLOOKUP($B109,Catalogue!$A$2:$F$51,2,0)</f>
        <v>Product49</v>
      </c>
      <c r="H109" t="str">
        <f>VLOOKUP($B109,Catalogue!$A$2:$F$51,3,0)</f>
        <v>Category05</v>
      </c>
      <c r="I109" t="str">
        <f>VLOOKUP($B109,Catalogue!$A$2:$F$51,4,0)</f>
        <v>Kg</v>
      </c>
      <c r="J109" s="7">
        <f>VLOOKUP($B109,Catalogue!$A$2:$F$51,5,0)</f>
        <v>136</v>
      </c>
      <c r="K109" s="7">
        <f>VLOOKUP($B109,Catalogue!$A$2:$F$51,6,0)</f>
        <v>183.6</v>
      </c>
      <c r="L109" s="7">
        <f t="shared" si="5"/>
        <v>408</v>
      </c>
      <c r="M109" s="7">
        <f t="shared" si="6"/>
        <v>550.79999999999995</v>
      </c>
      <c r="N109">
        <f t="shared" si="7"/>
        <v>18</v>
      </c>
      <c r="O109" t="str">
        <f t="shared" si="8"/>
        <v>Apr</v>
      </c>
      <c r="P109">
        <f t="shared" si="9"/>
        <v>2023</v>
      </c>
    </row>
    <row r="110" spans="1:16" x14ac:dyDescent="0.3">
      <c r="A110" s="1">
        <v>45035</v>
      </c>
      <c r="B110" t="s">
        <v>113</v>
      </c>
      <c r="C110">
        <v>19</v>
      </c>
      <c r="D110" t="s">
        <v>120</v>
      </c>
      <c r="E110" t="s">
        <v>122</v>
      </c>
      <c r="F110" s="5">
        <v>0</v>
      </c>
      <c r="G110" t="str">
        <f>VLOOKUP($B110,Catalogue!$A$2:$F$51,2,0)</f>
        <v>Product50</v>
      </c>
      <c r="H110" t="str">
        <f>VLOOKUP($B110,Catalogue!$A$2:$F$51,3,0)</f>
        <v>Category05</v>
      </c>
      <c r="I110" t="str">
        <f>VLOOKUP($B110,Catalogue!$A$2:$F$51,4,0)</f>
        <v>Kg</v>
      </c>
      <c r="J110" s="7">
        <f>VLOOKUP($B110,Catalogue!$A$2:$F$51,5,0)</f>
        <v>12</v>
      </c>
      <c r="K110" s="7">
        <f>VLOOKUP($B110,Catalogue!$A$2:$F$51,6,0)</f>
        <v>17.52</v>
      </c>
      <c r="L110" s="7">
        <f t="shared" si="5"/>
        <v>228</v>
      </c>
      <c r="M110" s="7">
        <f t="shared" si="6"/>
        <v>332.88</v>
      </c>
      <c r="N110">
        <f t="shared" si="7"/>
        <v>19</v>
      </c>
      <c r="O110" t="str">
        <f t="shared" si="8"/>
        <v>Apr</v>
      </c>
      <c r="P110">
        <f t="shared" si="9"/>
        <v>2023</v>
      </c>
    </row>
    <row r="111" spans="1:16" x14ac:dyDescent="0.3">
      <c r="A111" s="1">
        <v>45036</v>
      </c>
      <c r="B111" t="s">
        <v>18</v>
      </c>
      <c r="C111">
        <v>2</v>
      </c>
      <c r="D111" t="s">
        <v>121</v>
      </c>
      <c r="E111" t="s">
        <v>122</v>
      </c>
      <c r="F111" s="5">
        <v>0</v>
      </c>
      <c r="G111" t="str">
        <f>VLOOKUP($B111,Catalogue!$A$2:$F$51,2,0)</f>
        <v>Product5</v>
      </c>
      <c r="H111" t="str">
        <f>VLOOKUP($B111,Catalogue!$A$2:$F$51,3,0)</f>
        <v>Category01</v>
      </c>
      <c r="I111" t="str">
        <f>VLOOKUP($B111,Catalogue!$A$2:$F$51,4,0)</f>
        <v>Kg</v>
      </c>
      <c r="J111" s="7">
        <f>VLOOKUP($B111,Catalogue!$A$2:$F$51,5,0)</f>
        <v>133</v>
      </c>
      <c r="K111" s="7">
        <f>VLOOKUP($B111,Catalogue!$A$2:$F$51,6,0)</f>
        <v>187.53</v>
      </c>
      <c r="L111" s="7">
        <f t="shared" si="5"/>
        <v>266</v>
      </c>
      <c r="M111" s="7">
        <f t="shared" si="6"/>
        <v>375.06</v>
      </c>
      <c r="N111">
        <f t="shared" si="7"/>
        <v>20</v>
      </c>
      <c r="O111" t="str">
        <f t="shared" si="8"/>
        <v>Apr</v>
      </c>
      <c r="P111">
        <f t="shared" si="9"/>
        <v>2023</v>
      </c>
    </row>
    <row r="112" spans="1:16" x14ac:dyDescent="0.3">
      <c r="A112" s="1">
        <v>45037</v>
      </c>
      <c r="B112" t="s">
        <v>32</v>
      </c>
      <c r="C112">
        <v>8</v>
      </c>
      <c r="D112" t="s">
        <v>123</v>
      </c>
      <c r="E112" t="s">
        <v>121</v>
      </c>
      <c r="F112" s="5">
        <v>0</v>
      </c>
      <c r="G112" t="str">
        <f>VLOOKUP($B112,Catalogue!$A$2:$F$51,2,0)</f>
        <v>Product11</v>
      </c>
      <c r="H112" t="str">
        <f>VLOOKUP($B112,Catalogue!$A$2:$F$51,3,0)</f>
        <v>Category02</v>
      </c>
      <c r="I112" t="str">
        <f>VLOOKUP($B112,Catalogue!$A$2:$F$51,4,0)</f>
        <v>Lt</v>
      </c>
      <c r="J112" s="7">
        <f>VLOOKUP($B112,Catalogue!$A$2:$F$51,5,0)</f>
        <v>136</v>
      </c>
      <c r="K112" s="7">
        <f>VLOOKUP($B112,Catalogue!$A$2:$F$51,6,0)</f>
        <v>179.52</v>
      </c>
      <c r="L112" s="7">
        <f t="shared" si="5"/>
        <v>1088</v>
      </c>
      <c r="M112" s="7">
        <f t="shared" si="6"/>
        <v>1436.16</v>
      </c>
      <c r="N112">
        <f t="shared" si="7"/>
        <v>21</v>
      </c>
      <c r="O112" t="str">
        <f t="shared" si="8"/>
        <v>Apr</v>
      </c>
      <c r="P112">
        <f t="shared" si="9"/>
        <v>2023</v>
      </c>
    </row>
    <row r="113" spans="1:16" x14ac:dyDescent="0.3">
      <c r="A113" s="1">
        <v>45038</v>
      </c>
      <c r="B113" t="s">
        <v>109</v>
      </c>
      <c r="C113">
        <v>10</v>
      </c>
      <c r="D113" t="s">
        <v>123</v>
      </c>
      <c r="E113" t="s">
        <v>122</v>
      </c>
      <c r="F113" s="5">
        <v>0</v>
      </c>
      <c r="G113" t="str">
        <f>VLOOKUP($B113,Catalogue!$A$2:$F$51,2,0)</f>
        <v>Product48</v>
      </c>
      <c r="H113" t="str">
        <f>VLOOKUP($B113,Catalogue!$A$2:$F$51,3,0)</f>
        <v>Category05</v>
      </c>
      <c r="I113" t="str">
        <f>VLOOKUP($B113,Catalogue!$A$2:$F$51,4,0)</f>
        <v>Lt</v>
      </c>
      <c r="J113" s="7">
        <f>VLOOKUP($B113,Catalogue!$A$2:$F$51,5,0)</f>
        <v>123</v>
      </c>
      <c r="K113" s="7">
        <f>VLOOKUP($B113,Catalogue!$A$2:$F$51,6,0)</f>
        <v>135.30000000000001</v>
      </c>
      <c r="L113" s="7">
        <f t="shared" si="5"/>
        <v>1230</v>
      </c>
      <c r="M113" s="7">
        <f t="shared" si="6"/>
        <v>1353</v>
      </c>
      <c r="N113">
        <f t="shared" si="7"/>
        <v>22</v>
      </c>
      <c r="O113" t="str">
        <f t="shared" si="8"/>
        <v>Apr</v>
      </c>
      <c r="P113">
        <f t="shared" si="9"/>
        <v>2023</v>
      </c>
    </row>
    <row r="114" spans="1:16" x14ac:dyDescent="0.3">
      <c r="A114" s="1">
        <v>45039</v>
      </c>
      <c r="B114" t="s">
        <v>67</v>
      </c>
      <c r="C114">
        <v>12</v>
      </c>
      <c r="D114" t="s">
        <v>121</v>
      </c>
      <c r="E114" t="s">
        <v>122</v>
      </c>
      <c r="F114" s="5">
        <v>0</v>
      </c>
      <c r="G114" t="str">
        <f>VLOOKUP($B114,Catalogue!$A$2:$F$51,2,0)</f>
        <v>Product28</v>
      </c>
      <c r="H114" t="str">
        <f>VLOOKUP($B114,Catalogue!$A$2:$F$51,3,0)</f>
        <v>Category03</v>
      </c>
      <c r="I114" t="str">
        <f>VLOOKUP($B114,Catalogue!$A$2:$F$51,4,0)</f>
        <v>Ft</v>
      </c>
      <c r="J114" s="7">
        <f>VLOOKUP($B114,Catalogue!$A$2:$F$51,5,0)</f>
        <v>44</v>
      </c>
      <c r="K114" s="7">
        <f>VLOOKUP($B114,Catalogue!$A$2:$F$51,6,0)</f>
        <v>48.4</v>
      </c>
      <c r="L114" s="7">
        <f t="shared" si="5"/>
        <v>528</v>
      </c>
      <c r="M114" s="7">
        <f t="shared" si="6"/>
        <v>580.79999999999995</v>
      </c>
      <c r="N114">
        <f t="shared" si="7"/>
        <v>23</v>
      </c>
      <c r="O114" t="str">
        <f t="shared" si="8"/>
        <v>Apr</v>
      </c>
      <c r="P114">
        <f t="shared" si="9"/>
        <v>2023</v>
      </c>
    </row>
    <row r="115" spans="1:16" x14ac:dyDescent="0.3">
      <c r="A115" s="1">
        <v>45040</v>
      </c>
      <c r="B115" t="s">
        <v>73</v>
      </c>
      <c r="C115">
        <v>13</v>
      </c>
      <c r="D115" t="s">
        <v>120</v>
      </c>
      <c r="E115" t="s">
        <v>121</v>
      </c>
      <c r="F115" s="5">
        <v>0</v>
      </c>
      <c r="G115" t="str">
        <f>VLOOKUP($B115,Catalogue!$A$2:$F$51,2,0)</f>
        <v>Product31</v>
      </c>
      <c r="H115" t="str">
        <f>VLOOKUP($B115,Catalogue!$A$2:$F$51,3,0)</f>
        <v>Category03</v>
      </c>
      <c r="I115" t="str">
        <f>VLOOKUP($B115,Catalogue!$A$2:$F$51,4,0)</f>
        <v>Ft</v>
      </c>
      <c r="J115" s="7">
        <f>VLOOKUP($B115,Catalogue!$A$2:$F$51,5,0)</f>
        <v>124</v>
      </c>
      <c r="K115" s="7">
        <f>VLOOKUP($B115,Catalogue!$A$2:$F$51,6,0)</f>
        <v>163.68</v>
      </c>
      <c r="L115" s="7">
        <f t="shared" si="5"/>
        <v>1612</v>
      </c>
      <c r="M115" s="7">
        <f t="shared" si="6"/>
        <v>2127.84</v>
      </c>
      <c r="N115">
        <f t="shared" si="7"/>
        <v>24</v>
      </c>
      <c r="O115" t="str">
        <f t="shared" si="8"/>
        <v>Apr</v>
      </c>
      <c r="P115">
        <f t="shared" si="9"/>
        <v>2023</v>
      </c>
    </row>
    <row r="116" spans="1:16" x14ac:dyDescent="0.3">
      <c r="A116" s="1">
        <v>45041</v>
      </c>
      <c r="B116" t="s">
        <v>96</v>
      </c>
      <c r="C116">
        <v>12</v>
      </c>
      <c r="D116" t="s">
        <v>120</v>
      </c>
      <c r="E116" t="s">
        <v>122</v>
      </c>
      <c r="F116" s="5">
        <v>0</v>
      </c>
      <c r="G116" t="str">
        <f>VLOOKUP($B116,Catalogue!$A$2:$F$51,2,0)</f>
        <v>Product42</v>
      </c>
      <c r="H116" t="str">
        <f>VLOOKUP($B116,Catalogue!$A$2:$F$51,3,0)</f>
        <v>Category05</v>
      </c>
      <c r="I116" t="str">
        <f>VLOOKUP($B116,Catalogue!$A$2:$F$51,4,0)</f>
        <v>Kg</v>
      </c>
      <c r="J116" s="7">
        <f>VLOOKUP($B116,Catalogue!$A$2:$F$51,5,0)</f>
        <v>71</v>
      </c>
      <c r="K116" s="7">
        <f>VLOOKUP($B116,Catalogue!$A$2:$F$51,6,0)</f>
        <v>79.52</v>
      </c>
      <c r="L116" s="7">
        <f t="shared" si="5"/>
        <v>852</v>
      </c>
      <c r="M116" s="7">
        <f t="shared" si="6"/>
        <v>954.24</v>
      </c>
      <c r="N116">
        <f t="shared" si="7"/>
        <v>25</v>
      </c>
      <c r="O116" t="str">
        <f t="shared" si="8"/>
        <v>Apr</v>
      </c>
      <c r="P116">
        <f t="shared" si="9"/>
        <v>2023</v>
      </c>
    </row>
    <row r="117" spans="1:16" x14ac:dyDescent="0.3">
      <c r="A117" s="1">
        <v>45042</v>
      </c>
      <c r="B117" t="s">
        <v>50</v>
      </c>
      <c r="C117">
        <v>18</v>
      </c>
      <c r="D117" t="s">
        <v>121</v>
      </c>
      <c r="E117" t="s">
        <v>121</v>
      </c>
      <c r="F117" s="5">
        <v>0</v>
      </c>
      <c r="G117" t="str">
        <f>VLOOKUP($B117,Catalogue!$A$2:$F$51,2,0)</f>
        <v>Product20</v>
      </c>
      <c r="H117" t="str">
        <f>VLOOKUP($B117,Catalogue!$A$2:$F$51,3,0)</f>
        <v>Category02</v>
      </c>
      <c r="I117" t="str">
        <f>VLOOKUP($B117,Catalogue!$A$2:$F$51,4,0)</f>
        <v>Ft</v>
      </c>
      <c r="J117" s="7">
        <f>VLOOKUP($B117,Catalogue!$A$2:$F$51,5,0)</f>
        <v>10</v>
      </c>
      <c r="K117" s="7">
        <f>VLOOKUP($B117,Catalogue!$A$2:$F$51,6,0)</f>
        <v>14.600000000000001</v>
      </c>
      <c r="L117" s="7">
        <f t="shared" si="5"/>
        <v>180</v>
      </c>
      <c r="M117" s="7">
        <f t="shared" si="6"/>
        <v>262.8</v>
      </c>
      <c r="N117">
        <f t="shared" si="7"/>
        <v>26</v>
      </c>
      <c r="O117" t="str">
        <f t="shared" si="8"/>
        <v>Apr</v>
      </c>
      <c r="P117">
        <f t="shared" si="9"/>
        <v>2023</v>
      </c>
    </row>
    <row r="118" spans="1:16" x14ac:dyDescent="0.3">
      <c r="A118" s="1">
        <v>45043</v>
      </c>
      <c r="B118" t="s">
        <v>69</v>
      </c>
      <c r="C118">
        <v>13</v>
      </c>
      <c r="D118" t="s">
        <v>120</v>
      </c>
      <c r="E118" t="s">
        <v>122</v>
      </c>
      <c r="F118" s="5">
        <v>0</v>
      </c>
      <c r="G118" t="str">
        <f>VLOOKUP($B118,Catalogue!$A$2:$F$51,2,0)</f>
        <v>Product29</v>
      </c>
      <c r="H118" t="str">
        <f>VLOOKUP($B118,Catalogue!$A$2:$F$51,3,0)</f>
        <v>Category03</v>
      </c>
      <c r="I118" t="str">
        <f>VLOOKUP($B118,Catalogue!$A$2:$F$51,4,0)</f>
        <v>Kg</v>
      </c>
      <c r="J118" s="7">
        <f>VLOOKUP($B118,Catalogue!$A$2:$F$51,5,0)</f>
        <v>71</v>
      </c>
      <c r="K118" s="7">
        <f>VLOOKUP($B118,Catalogue!$A$2:$F$51,6,0)</f>
        <v>95.85</v>
      </c>
      <c r="L118" s="7">
        <f t="shared" si="5"/>
        <v>923</v>
      </c>
      <c r="M118" s="7">
        <f t="shared" si="6"/>
        <v>1246.05</v>
      </c>
      <c r="N118">
        <f t="shared" si="7"/>
        <v>27</v>
      </c>
      <c r="O118" t="str">
        <f t="shared" si="8"/>
        <v>Apr</v>
      </c>
      <c r="P118">
        <f t="shared" si="9"/>
        <v>2023</v>
      </c>
    </row>
    <row r="119" spans="1:16" x14ac:dyDescent="0.3">
      <c r="A119" s="1">
        <v>45044</v>
      </c>
      <c r="B119" t="s">
        <v>40</v>
      </c>
      <c r="C119">
        <v>4</v>
      </c>
      <c r="D119" t="s">
        <v>120</v>
      </c>
      <c r="E119" t="s">
        <v>121</v>
      </c>
      <c r="F119" s="5">
        <v>0</v>
      </c>
      <c r="G119" t="str">
        <f>VLOOKUP($B119,Catalogue!$A$2:$F$51,2,0)</f>
        <v>Product15</v>
      </c>
      <c r="H119" t="str">
        <f>VLOOKUP($B119,Catalogue!$A$2:$F$51,3,0)</f>
        <v>Category02</v>
      </c>
      <c r="I119" t="str">
        <f>VLOOKUP($B119,Catalogue!$A$2:$F$51,4,0)</f>
        <v>Ft</v>
      </c>
      <c r="J119" s="7">
        <f>VLOOKUP($B119,Catalogue!$A$2:$F$51,5,0)</f>
        <v>105</v>
      </c>
      <c r="K119" s="7">
        <f>VLOOKUP($B119,Catalogue!$A$2:$F$51,6,0)</f>
        <v>148.05000000000001</v>
      </c>
      <c r="L119" s="7">
        <f t="shared" si="5"/>
        <v>420</v>
      </c>
      <c r="M119" s="7">
        <f t="shared" si="6"/>
        <v>592.20000000000005</v>
      </c>
      <c r="N119">
        <f t="shared" si="7"/>
        <v>28</v>
      </c>
      <c r="O119" t="str">
        <f t="shared" si="8"/>
        <v>Apr</v>
      </c>
      <c r="P119">
        <f t="shared" si="9"/>
        <v>2023</v>
      </c>
    </row>
    <row r="120" spans="1:16" x14ac:dyDescent="0.3">
      <c r="A120" s="1">
        <v>45045</v>
      </c>
      <c r="B120" t="s">
        <v>113</v>
      </c>
      <c r="C120">
        <v>9</v>
      </c>
      <c r="D120" t="s">
        <v>121</v>
      </c>
      <c r="E120" t="s">
        <v>122</v>
      </c>
      <c r="F120" s="5">
        <v>0</v>
      </c>
      <c r="G120" t="str">
        <f>VLOOKUP($B120,Catalogue!$A$2:$F$51,2,0)</f>
        <v>Product50</v>
      </c>
      <c r="H120" t="str">
        <f>VLOOKUP($B120,Catalogue!$A$2:$F$51,3,0)</f>
        <v>Category05</v>
      </c>
      <c r="I120" t="str">
        <f>VLOOKUP($B120,Catalogue!$A$2:$F$51,4,0)</f>
        <v>Kg</v>
      </c>
      <c r="J120" s="7">
        <f>VLOOKUP($B120,Catalogue!$A$2:$F$51,5,0)</f>
        <v>12</v>
      </c>
      <c r="K120" s="7">
        <f>VLOOKUP($B120,Catalogue!$A$2:$F$51,6,0)</f>
        <v>17.52</v>
      </c>
      <c r="L120" s="7">
        <f t="shared" si="5"/>
        <v>108</v>
      </c>
      <c r="M120" s="7">
        <f t="shared" si="6"/>
        <v>157.68</v>
      </c>
      <c r="N120">
        <f t="shared" si="7"/>
        <v>29</v>
      </c>
      <c r="O120" t="str">
        <f t="shared" si="8"/>
        <v>Apr</v>
      </c>
      <c r="P120">
        <f t="shared" si="9"/>
        <v>2023</v>
      </c>
    </row>
    <row r="121" spans="1:16" x14ac:dyDescent="0.3">
      <c r="A121" s="1">
        <v>45046</v>
      </c>
      <c r="B121" t="s">
        <v>10</v>
      </c>
      <c r="C121">
        <v>1</v>
      </c>
      <c r="D121" t="s">
        <v>123</v>
      </c>
      <c r="E121" t="s">
        <v>122</v>
      </c>
      <c r="F121" s="5">
        <v>0</v>
      </c>
      <c r="G121" t="str">
        <f>VLOOKUP($B121,Catalogue!$A$2:$F$51,2,0)</f>
        <v>Product2</v>
      </c>
      <c r="H121" t="str">
        <f>VLOOKUP($B121,Catalogue!$A$2:$F$51,3,0)</f>
        <v>Category01</v>
      </c>
      <c r="I121" t="str">
        <f>VLOOKUP($B121,Catalogue!$A$2:$F$51,4,0)</f>
        <v>Kg</v>
      </c>
      <c r="J121" s="7">
        <f>VLOOKUP($B121,Catalogue!$A$2:$F$51,5,0)</f>
        <v>105</v>
      </c>
      <c r="K121" s="7">
        <f>VLOOKUP($B121,Catalogue!$A$2:$F$51,6,0)</f>
        <v>117.6</v>
      </c>
      <c r="L121" s="7">
        <f t="shared" si="5"/>
        <v>105</v>
      </c>
      <c r="M121" s="7">
        <f t="shared" si="6"/>
        <v>117.6</v>
      </c>
      <c r="N121">
        <f t="shared" si="7"/>
        <v>30</v>
      </c>
      <c r="O121" t="str">
        <f t="shared" si="8"/>
        <v>Apr</v>
      </c>
      <c r="P121">
        <f t="shared" si="9"/>
        <v>2023</v>
      </c>
    </row>
    <row r="122" spans="1:16" x14ac:dyDescent="0.3">
      <c r="A122" s="1">
        <v>45047</v>
      </c>
      <c r="B122" t="s">
        <v>71</v>
      </c>
      <c r="C122">
        <v>3</v>
      </c>
      <c r="D122" t="s">
        <v>123</v>
      </c>
      <c r="E122" t="s">
        <v>121</v>
      </c>
      <c r="F122" s="5">
        <v>0</v>
      </c>
      <c r="G122" t="str">
        <f>VLOOKUP($B122,Catalogue!$A$2:$F$51,2,0)</f>
        <v>Product30</v>
      </c>
      <c r="H122" t="str">
        <f>VLOOKUP($B122,Catalogue!$A$2:$F$51,3,0)</f>
        <v>Category03</v>
      </c>
      <c r="I122" t="str">
        <f>VLOOKUP($B122,Catalogue!$A$2:$F$51,4,0)</f>
        <v>No.</v>
      </c>
      <c r="J122" s="7">
        <f>VLOOKUP($B122,Catalogue!$A$2:$F$51,5,0)</f>
        <v>133</v>
      </c>
      <c r="K122" s="7">
        <f>VLOOKUP($B122,Catalogue!$A$2:$F$51,6,0)</f>
        <v>194.18</v>
      </c>
      <c r="L122" s="7">
        <f t="shared" si="5"/>
        <v>399</v>
      </c>
      <c r="M122" s="7">
        <f t="shared" si="6"/>
        <v>582.54</v>
      </c>
      <c r="N122">
        <f t="shared" si="7"/>
        <v>1</v>
      </c>
      <c r="O122" t="str">
        <f t="shared" si="8"/>
        <v>May</v>
      </c>
      <c r="P122">
        <f t="shared" si="9"/>
        <v>2023</v>
      </c>
    </row>
    <row r="123" spans="1:16" x14ac:dyDescent="0.3">
      <c r="A123" s="1">
        <v>45048</v>
      </c>
      <c r="B123" t="s">
        <v>101</v>
      </c>
      <c r="C123">
        <v>19</v>
      </c>
      <c r="D123" t="s">
        <v>121</v>
      </c>
      <c r="E123" t="s">
        <v>122</v>
      </c>
      <c r="F123" s="5">
        <v>0</v>
      </c>
      <c r="G123" t="str">
        <f>VLOOKUP($B123,Catalogue!$A$2:$F$51,2,0)</f>
        <v>Product44</v>
      </c>
      <c r="H123" t="str">
        <f>VLOOKUP($B123,Catalogue!$A$2:$F$51,3,0)</f>
        <v>Category05</v>
      </c>
      <c r="I123" t="str">
        <f>VLOOKUP($B123,Catalogue!$A$2:$F$51,4,0)</f>
        <v>Ft</v>
      </c>
      <c r="J123" s="7">
        <f>VLOOKUP($B123,Catalogue!$A$2:$F$51,5,0)</f>
        <v>124</v>
      </c>
      <c r="K123" s="7">
        <f>VLOOKUP($B123,Catalogue!$A$2:$F$51,6,0)</f>
        <v>140.12</v>
      </c>
      <c r="L123" s="7">
        <f t="shared" si="5"/>
        <v>2356</v>
      </c>
      <c r="M123" s="7">
        <f t="shared" si="6"/>
        <v>2662.28</v>
      </c>
      <c r="N123">
        <f t="shared" si="7"/>
        <v>2</v>
      </c>
      <c r="O123" t="str">
        <f t="shared" si="8"/>
        <v>May</v>
      </c>
      <c r="P123">
        <f t="shared" si="9"/>
        <v>2023</v>
      </c>
    </row>
    <row r="124" spans="1:16" x14ac:dyDescent="0.3">
      <c r="A124" s="1">
        <v>45049</v>
      </c>
      <c r="B124" t="s">
        <v>59</v>
      </c>
      <c r="C124">
        <v>6</v>
      </c>
      <c r="D124" t="s">
        <v>120</v>
      </c>
      <c r="E124" t="s">
        <v>122</v>
      </c>
      <c r="F124" s="5">
        <v>0</v>
      </c>
      <c r="G124" t="str">
        <f>VLOOKUP($B124,Catalogue!$A$2:$F$51,2,0)</f>
        <v>Product24</v>
      </c>
      <c r="H124" t="str">
        <f>VLOOKUP($B124,Catalogue!$A$2:$F$51,3,0)</f>
        <v>Category03</v>
      </c>
      <c r="I124" t="str">
        <f>VLOOKUP($B124,Catalogue!$A$2:$F$51,4,0)</f>
        <v>Lt</v>
      </c>
      <c r="J124" s="7">
        <f>VLOOKUP($B124,Catalogue!$A$2:$F$51,5,0)</f>
        <v>136</v>
      </c>
      <c r="K124" s="7">
        <f>VLOOKUP($B124,Catalogue!$A$2:$F$51,6,0)</f>
        <v>153.68</v>
      </c>
      <c r="L124" s="7">
        <f t="shared" si="5"/>
        <v>816</v>
      </c>
      <c r="M124" s="7">
        <f t="shared" si="6"/>
        <v>922.08</v>
      </c>
      <c r="N124">
        <f t="shared" si="7"/>
        <v>3</v>
      </c>
      <c r="O124" t="str">
        <f t="shared" si="8"/>
        <v>May</v>
      </c>
      <c r="P124">
        <f t="shared" si="9"/>
        <v>2023</v>
      </c>
    </row>
    <row r="125" spans="1:16" x14ac:dyDescent="0.3">
      <c r="A125" s="1">
        <v>45050</v>
      </c>
      <c r="B125" t="s">
        <v>32</v>
      </c>
      <c r="C125">
        <v>2</v>
      </c>
      <c r="D125" t="s">
        <v>120</v>
      </c>
      <c r="E125" t="s">
        <v>121</v>
      </c>
      <c r="F125" s="5">
        <v>0</v>
      </c>
      <c r="G125" t="str">
        <f>VLOOKUP($B125,Catalogue!$A$2:$F$51,2,0)</f>
        <v>Product11</v>
      </c>
      <c r="H125" t="str">
        <f>VLOOKUP($B125,Catalogue!$A$2:$F$51,3,0)</f>
        <v>Category02</v>
      </c>
      <c r="I125" t="str">
        <f>VLOOKUP($B125,Catalogue!$A$2:$F$51,4,0)</f>
        <v>Lt</v>
      </c>
      <c r="J125" s="7">
        <f>VLOOKUP($B125,Catalogue!$A$2:$F$51,5,0)</f>
        <v>136</v>
      </c>
      <c r="K125" s="7">
        <f>VLOOKUP($B125,Catalogue!$A$2:$F$51,6,0)</f>
        <v>179.52</v>
      </c>
      <c r="L125" s="7">
        <f t="shared" si="5"/>
        <v>272</v>
      </c>
      <c r="M125" s="7">
        <f t="shared" si="6"/>
        <v>359.04</v>
      </c>
      <c r="N125">
        <f t="shared" si="7"/>
        <v>4</v>
      </c>
      <c r="O125" t="str">
        <f t="shared" si="8"/>
        <v>May</v>
      </c>
      <c r="P125">
        <f t="shared" si="9"/>
        <v>2023</v>
      </c>
    </row>
    <row r="126" spans="1:16" x14ac:dyDescent="0.3">
      <c r="A126" s="1">
        <v>45051</v>
      </c>
      <c r="B126" t="s">
        <v>42</v>
      </c>
      <c r="C126">
        <v>14</v>
      </c>
      <c r="D126" t="s">
        <v>121</v>
      </c>
      <c r="E126" t="s">
        <v>122</v>
      </c>
      <c r="F126" s="5">
        <v>0</v>
      </c>
      <c r="G126" t="str">
        <f>VLOOKUP($B126,Catalogue!$A$2:$F$51,2,0)</f>
        <v>Product16</v>
      </c>
      <c r="H126" t="str">
        <f>VLOOKUP($B126,Catalogue!$A$2:$F$51,3,0)</f>
        <v>Category02</v>
      </c>
      <c r="I126" t="str">
        <f>VLOOKUP($B126,Catalogue!$A$2:$F$51,4,0)</f>
        <v>Lt</v>
      </c>
      <c r="J126" s="7">
        <f>VLOOKUP($B126,Catalogue!$A$2:$F$51,5,0)</f>
        <v>44</v>
      </c>
      <c r="K126" s="7">
        <f>VLOOKUP($B126,Catalogue!$A$2:$F$51,6,0)</f>
        <v>72.599999999999994</v>
      </c>
      <c r="L126" s="7">
        <f t="shared" si="5"/>
        <v>616</v>
      </c>
      <c r="M126" s="7">
        <f t="shared" si="6"/>
        <v>1016.3999999999999</v>
      </c>
      <c r="N126">
        <f t="shared" si="7"/>
        <v>5</v>
      </c>
      <c r="O126" t="str">
        <f t="shared" si="8"/>
        <v>May</v>
      </c>
      <c r="P126">
        <f t="shared" si="9"/>
        <v>2023</v>
      </c>
    </row>
    <row r="127" spans="1:16" x14ac:dyDescent="0.3">
      <c r="A127" s="1">
        <v>45052</v>
      </c>
      <c r="B127" t="s">
        <v>88</v>
      </c>
      <c r="C127">
        <v>13</v>
      </c>
      <c r="D127" t="s">
        <v>120</v>
      </c>
      <c r="E127" t="s">
        <v>121</v>
      </c>
      <c r="F127" s="5">
        <v>0</v>
      </c>
      <c r="G127" t="str">
        <f>VLOOKUP($B127,Catalogue!$A$2:$F$51,2,0)</f>
        <v>Product38</v>
      </c>
      <c r="H127" t="str">
        <f>VLOOKUP($B127,Catalogue!$A$2:$F$51,3,0)</f>
        <v>Category04</v>
      </c>
      <c r="I127" t="str">
        <f>VLOOKUP($B127,Catalogue!$A$2:$F$51,4,0)</f>
        <v>No.</v>
      </c>
      <c r="J127" s="7">
        <f>VLOOKUP($B127,Catalogue!$A$2:$F$51,5,0)</f>
        <v>63</v>
      </c>
      <c r="K127" s="7">
        <f>VLOOKUP($B127,Catalogue!$A$2:$F$51,6,0)</f>
        <v>69.3</v>
      </c>
      <c r="L127" s="7">
        <f t="shared" si="5"/>
        <v>819</v>
      </c>
      <c r="M127" s="7">
        <f t="shared" si="6"/>
        <v>900.9</v>
      </c>
      <c r="N127">
        <f t="shared" si="7"/>
        <v>6</v>
      </c>
      <c r="O127" t="str">
        <f t="shared" si="8"/>
        <v>May</v>
      </c>
      <c r="P127">
        <f t="shared" si="9"/>
        <v>2023</v>
      </c>
    </row>
    <row r="128" spans="1:16" x14ac:dyDescent="0.3">
      <c r="A128" s="1">
        <v>45053</v>
      </c>
      <c r="B128" t="s">
        <v>27</v>
      </c>
      <c r="C128">
        <v>8</v>
      </c>
      <c r="D128" t="s">
        <v>120</v>
      </c>
      <c r="E128" t="s">
        <v>122</v>
      </c>
      <c r="F128" s="5">
        <v>0</v>
      </c>
      <c r="G128" t="str">
        <f>VLOOKUP($B128,Catalogue!$A$2:$F$51,2,0)</f>
        <v>Product9</v>
      </c>
      <c r="H128" t="str">
        <f>VLOOKUP($B128,Catalogue!$A$2:$F$51,3,0)</f>
        <v>Category01</v>
      </c>
      <c r="I128" t="str">
        <f>VLOOKUP($B128,Catalogue!$A$2:$F$51,4,0)</f>
        <v>Kg</v>
      </c>
      <c r="J128" s="7">
        <f>VLOOKUP($B128,Catalogue!$A$2:$F$51,5,0)</f>
        <v>10</v>
      </c>
      <c r="K128" s="7">
        <f>VLOOKUP($B128,Catalogue!$A$2:$F$51,6,0)</f>
        <v>13.5</v>
      </c>
      <c r="L128" s="7">
        <f t="shared" si="5"/>
        <v>80</v>
      </c>
      <c r="M128" s="7">
        <f t="shared" si="6"/>
        <v>108</v>
      </c>
      <c r="N128">
        <f t="shared" si="7"/>
        <v>7</v>
      </c>
      <c r="O128" t="str">
        <f t="shared" si="8"/>
        <v>May</v>
      </c>
      <c r="P128">
        <f t="shared" si="9"/>
        <v>2023</v>
      </c>
    </row>
    <row r="129" spans="1:16" x14ac:dyDescent="0.3">
      <c r="A129" s="1">
        <v>45054</v>
      </c>
      <c r="B129" t="s">
        <v>67</v>
      </c>
      <c r="C129">
        <v>20</v>
      </c>
      <c r="D129" t="s">
        <v>121</v>
      </c>
      <c r="E129" t="s">
        <v>121</v>
      </c>
      <c r="F129" s="5">
        <v>0</v>
      </c>
      <c r="G129" t="str">
        <f>VLOOKUP($B129,Catalogue!$A$2:$F$51,2,0)</f>
        <v>Product28</v>
      </c>
      <c r="H129" t="str">
        <f>VLOOKUP($B129,Catalogue!$A$2:$F$51,3,0)</f>
        <v>Category03</v>
      </c>
      <c r="I129" t="str">
        <f>VLOOKUP($B129,Catalogue!$A$2:$F$51,4,0)</f>
        <v>Ft</v>
      </c>
      <c r="J129" s="7">
        <f>VLOOKUP($B129,Catalogue!$A$2:$F$51,5,0)</f>
        <v>44</v>
      </c>
      <c r="K129" s="7">
        <f>VLOOKUP($B129,Catalogue!$A$2:$F$51,6,0)</f>
        <v>48.4</v>
      </c>
      <c r="L129" s="7">
        <f t="shared" si="5"/>
        <v>880</v>
      </c>
      <c r="M129" s="7">
        <f t="shared" si="6"/>
        <v>968</v>
      </c>
      <c r="N129">
        <f t="shared" si="7"/>
        <v>8</v>
      </c>
      <c r="O129" t="str">
        <f t="shared" si="8"/>
        <v>May</v>
      </c>
      <c r="P129">
        <f t="shared" si="9"/>
        <v>2023</v>
      </c>
    </row>
    <row r="130" spans="1:16" x14ac:dyDescent="0.3">
      <c r="A130" s="1">
        <v>45055</v>
      </c>
      <c r="B130" t="s">
        <v>61</v>
      </c>
      <c r="C130">
        <v>18</v>
      </c>
      <c r="D130" t="s">
        <v>123</v>
      </c>
      <c r="E130" t="s">
        <v>122</v>
      </c>
      <c r="F130" s="5">
        <v>0</v>
      </c>
      <c r="G130" t="str">
        <f>VLOOKUP($B130,Catalogue!$A$2:$F$51,2,0)</f>
        <v>Product25</v>
      </c>
      <c r="H130" t="str">
        <f>VLOOKUP($B130,Catalogue!$A$2:$F$51,3,0)</f>
        <v>Category03</v>
      </c>
      <c r="I130" t="str">
        <f>VLOOKUP($B130,Catalogue!$A$2:$F$51,4,0)</f>
        <v>Kg</v>
      </c>
      <c r="J130" s="7">
        <f>VLOOKUP($B130,Catalogue!$A$2:$F$51,5,0)</f>
        <v>12</v>
      </c>
      <c r="K130" s="7">
        <f>VLOOKUP($B130,Catalogue!$A$2:$F$51,6,0)</f>
        <v>16.920000000000002</v>
      </c>
      <c r="L130" s="7">
        <f t="shared" si="5"/>
        <v>216</v>
      </c>
      <c r="M130" s="7">
        <f t="shared" si="6"/>
        <v>304.56000000000006</v>
      </c>
      <c r="N130">
        <f t="shared" si="7"/>
        <v>9</v>
      </c>
      <c r="O130" t="str">
        <f t="shared" si="8"/>
        <v>May</v>
      </c>
      <c r="P130">
        <f t="shared" si="9"/>
        <v>2023</v>
      </c>
    </row>
    <row r="131" spans="1:16" x14ac:dyDescent="0.3">
      <c r="A131" s="1">
        <v>45056</v>
      </c>
      <c r="B131" t="s">
        <v>6</v>
      </c>
      <c r="C131">
        <v>13</v>
      </c>
      <c r="D131" t="s">
        <v>123</v>
      </c>
      <c r="E131" t="s">
        <v>122</v>
      </c>
      <c r="F131" s="5">
        <v>0</v>
      </c>
      <c r="G131" t="str">
        <f>VLOOKUP($B131,Catalogue!$A$2:$F$51,2,0)</f>
        <v>Product1</v>
      </c>
      <c r="H131" t="str">
        <f>VLOOKUP($B131,Catalogue!$A$2:$F$51,3,0)</f>
        <v>Category01</v>
      </c>
      <c r="I131" t="str">
        <f>VLOOKUP($B131,Catalogue!$A$2:$F$51,4,0)</f>
        <v>Kg</v>
      </c>
      <c r="J131" s="7">
        <f>VLOOKUP($B131,Catalogue!$A$2:$F$51,5,0)</f>
        <v>98</v>
      </c>
      <c r="K131" s="7">
        <f>VLOOKUP($B131,Catalogue!$A$2:$F$51,6,0)</f>
        <v>129.36000000000001</v>
      </c>
      <c r="L131" s="7">
        <f t="shared" ref="L131:L194" si="10">J131*C131</f>
        <v>1274</v>
      </c>
      <c r="M131" s="7">
        <f t="shared" ref="M131:M194" si="11">K131*C131*(1-F131)</f>
        <v>1681.6800000000003</v>
      </c>
      <c r="N131">
        <f t="shared" ref="N131:N194" si="12">DAY(A131)</f>
        <v>10</v>
      </c>
      <c r="O131" t="str">
        <f t="shared" ref="O131:O194" si="13">TEXT(A131,"MMM")</f>
        <v>May</v>
      </c>
      <c r="P131">
        <f t="shared" ref="P131:P194" si="14">YEAR(A131)</f>
        <v>2023</v>
      </c>
    </row>
    <row r="132" spans="1:16" x14ac:dyDescent="0.3">
      <c r="A132" s="1">
        <v>45057</v>
      </c>
      <c r="B132" t="s">
        <v>99</v>
      </c>
      <c r="C132">
        <v>20</v>
      </c>
      <c r="D132" t="s">
        <v>121</v>
      </c>
      <c r="E132" t="s">
        <v>121</v>
      </c>
      <c r="F132" s="5">
        <v>0</v>
      </c>
      <c r="G132" t="str">
        <f>VLOOKUP($B132,Catalogue!$A$2:$F$51,2,0)</f>
        <v>Product43</v>
      </c>
      <c r="H132" t="str">
        <f>VLOOKUP($B132,Catalogue!$A$2:$F$51,3,0)</f>
        <v>Category05</v>
      </c>
      <c r="I132" t="str">
        <f>VLOOKUP($B132,Catalogue!$A$2:$F$51,4,0)</f>
        <v>Lt</v>
      </c>
      <c r="J132" s="7">
        <f>VLOOKUP($B132,Catalogue!$A$2:$F$51,5,0)</f>
        <v>133</v>
      </c>
      <c r="K132" s="7">
        <f>VLOOKUP($B132,Catalogue!$A$2:$F$51,6,0)</f>
        <v>151.62</v>
      </c>
      <c r="L132" s="7">
        <f t="shared" si="10"/>
        <v>2660</v>
      </c>
      <c r="M132" s="7">
        <f t="shared" si="11"/>
        <v>3032.4</v>
      </c>
      <c r="N132">
        <f t="shared" si="12"/>
        <v>11</v>
      </c>
      <c r="O132" t="str">
        <f t="shared" si="13"/>
        <v>May</v>
      </c>
      <c r="P132">
        <f t="shared" si="14"/>
        <v>2023</v>
      </c>
    </row>
    <row r="133" spans="1:16" x14ac:dyDescent="0.3">
      <c r="A133" s="1">
        <v>45058</v>
      </c>
      <c r="B133" t="s">
        <v>96</v>
      </c>
      <c r="C133">
        <v>8</v>
      </c>
      <c r="D133" t="s">
        <v>120</v>
      </c>
      <c r="E133" t="s">
        <v>122</v>
      </c>
      <c r="F133" s="5">
        <v>0</v>
      </c>
      <c r="G133" t="str">
        <f>VLOOKUP($B133,Catalogue!$A$2:$F$51,2,0)</f>
        <v>Product42</v>
      </c>
      <c r="H133" t="str">
        <f>VLOOKUP($B133,Catalogue!$A$2:$F$51,3,0)</f>
        <v>Category05</v>
      </c>
      <c r="I133" t="str">
        <f>VLOOKUP($B133,Catalogue!$A$2:$F$51,4,0)</f>
        <v>Kg</v>
      </c>
      <c r="J133" s="7">
        <f>VLOOKUP($B133,Catalogue!$A$2:$F$51,5,0)</f>
        <v>71</v>
      </c>
      <c r="K133" s="7">
        <f>VLOOKUP($B133,Catalogue!$A$2:$F$51,6,0)</f>
        <v>79.52</v>
      </c>
      <c r="L133" s="7">
        <f t="shared" si="10"/>
        <v>568</v>
      </c>
      <c r="M133" s="7">
        <f t="shared" si="11"/>
        <v>636.16</v>
      </c>
      <c r="N133">
        <f t="shared" si="12"/>
        <v>12</v>
      </c>
      <c r="O133" t="str">
        <f t="shared" si="13"/>
        <v>May</v>
      </c>
      <c r="P133">
        <f t="shared" si="14"/>
        <v>2023</v>
      </c>
    </row>
    <row r="134" spans="1:16" x14ac:dyDescent="0.3">
      <c r="A134" s="1">
        <v>45059</v>
      </c>
      <c r="B134" t="s">
        <v>109</v>
      </c>
      <c r="C134">
        <v>1</v>
      </c>
      <c r="D134" t="s">
        <v>120</v>
      </c>
      <c r="E134" t="s">
        <v>122</v>
      </c>
      <c r="F134" s="5">
        <v>0</v>
      </c>
      <c r="G134" t="str">
        <f>VLOOKUP($B134,Catalogue!$A$2:$F$51,2,0)</f>
        <v>Product48</v>
      </c>
      <c r="H134" t="str">
        <f>VLOOKUP($B134,Catalogue!$A$2:$F$51,3,0)</f>
        <v>Category05</v>
      </c>
      <c r="I134" t="str">
        <f>VLOOKUP($B134,Catalogue!$A$2:$F$51,4,0)</f>
        <v>Lt</v>
      </c>
      <c r="J134" s="7">
        <f>VLOOKUP($B134,Catalogue!$A$2:$F$51,5,0)</f>
        <v>123</v>
      </c>
      <c r="K134" s="7">
        <f>VLOOKUP($B134,Catalogue!$A$2:$F$51,6,0)</f>
        <v>135.30000000000001</v>
      </c>
      <c r="L134" s="7">
        <f t="shared" si="10"/>
        <v>123</v>
      </c>
      <c r="M134" s="7">
        <f t="shared" si="11"/>
        <v>135.30000000000001</v>
      </c>
      <c r="N134">
        <f t="shared" si="12"/>
        <v>13</v>
      </c>
      <c r="O134" t="str">
        <f t="shared" si="13"/>
        <v>May</v>
      </c>
      <c r="P134">
        <f t="shared" si="14"/>
        <v>2023</v>
      </c>
    </row>
    <row r="135" spans="1:16" x14ac:dyDescent="0.3">
      <c r="A135" s="1">
        <v>45060</v>
      </c>
      <c r="B135" t="s">
        <v>61</v>
      </c>
      <c r="C135">
        <v>13</v>
      </c>
      <c r="D135" t="s">
        <v>121</v>
      </c>
      <c r="E135" t="s">
        <v>121</v>
      </c>
      <c r="F135" s="5">
        <v>0</v>
      </c>
      <c r="G135" t="str">
        <f>VLOOKUP($B135,Catalogue!$A$2:$F$51,2,0)</f>
        <v>Product25</v>
      </c>
      <c r="H135" t="str">
        <f>VLOOKUP($B135,Catalogue!$A$2:$F$51,3,0)</f>
        <v>Category03</v>
      </c>
      <c r="I135" t="str">
        <f>VLOOKUP($B135,Catalogue!$A$2:$F$51,4,0)</f>
        <v>Kg</v>
      </c>
      <c r="J135" s="7">
        <f>VLOOKUP($B135,Catalogue!$A$2:$F$51,5,0)</f>
        <v>12</v>
      </c>
      <c r="K135" s="7">
        <f>VLOOKUP($B135,Catalogue!$A$2:$F$51,6,0)</f>
        <v>16.920000000000002</v>
      </c>
      <c r="L135" s="7">
        <f t="shared" si="10"/>
        <v>156</v>
      </c>
      <c r="M135" s="7">
        <f t="shared" si="11"/>
        <v>219.96000000000004</v>
      </c>
      <c r="N135">
        <f t="shared" si="12"/>
        <v>14</v>
      </c>
      <c r="O135" t="str">
        <f t="shared" si="13"/>
        <v>May</v>
      </c>
      <c r="P135">
        <f t="shared" si="14"/>
        <v>2023</v>
      </c>
    </row>
    <row r="136" spans="1:16" x14ac:dyDescent="0.3">
      <c r="A136" s="1">
        <v>45061</v>
      </c>
      <c r="B136" t="s">
        <v>90</v>
      </c>
      <c r="C136">
        <v>17</v>
      </c>
      <c r="D136" t="s">
        <v>120</v>
      </c>
      <c r="E136" t="s">
        <v>122</v>
      </c>
      <c r="F136" s="5">
        <v>0</v>
      </c>
      <c r="G136" t="str">
        <f>VLOOKUP($B136,Catalogue!$A$2:$F$51,2,0)</f>
        <v>Product39</v>
      </c>
      <c r="H136" t="str">
        <f>VLOOKUP($B136,Catalogue!$A$2:$F$51,3,0)</f>
        <v>Category04</v>
      </c>
      <c r="I136" t="str">
        <f>VLOOKUP($B136,Catalogue!$A$2:$F$51,4,0)</f>
        <v>Ft</v>
      </c>
      <c r="J136" s="7">
        <f>VLOOKUP($B136,Catalogue!$A$2:$F$51,5,0)</f>
        <v>98</v>
      </c>
      <c r="K136" s="7">
        <f>VLOOKUP($B136,Catalogue!$A$2:$F$51,6,0)</f>
        <v>132.30000000000001</v>
      </c>
      <c r="L136" s="7">
        <f t="shared" si="10"/>
        <v>1666</v>
      </c>
      <c r="M136" s="7">
        <f t="shared" si="11"/>
        <v>2249.1000000000004</v>
      </c>
      <c r="N136">
        <f t="shared" si="12"/>
        <v>15</v>
      </c>
      <c r="O136" t="str">
        <f t="shared" si="13"/>
        <v>May</v>
      </c>
      <c r="P136">
        <f t="shared" si="14"/>
        <v>2023</v>
      </c>
    </row>
    <row r="137" spans="1:16" x14ac:dyDescent="0.3">
      <c r="A137" s="1">
        <v>45062</v>
      </c>
      <c r="B137" t="s">
        <v>46</v>
      </c>
      <c r="C137">
        <v>6</v>
      </c>
      <c r="D137" t="s">
        <v>120</v>
      </c>
      <c r="E137" t="s">
        <v>121</v>
      </c>
      <c r="F137" s="5">
        <v>0</v>
      </c>
      <c r="G137" t="str">
        <f>VLOOKUP($B137,Catalogue!$A$2:$F$51,2,0)</f>
        <v>Product18</v>
      </c>
      <c r="H137" t="str">
        <f>VLOOKUP($B137,Catalogue!$A$2:$F$51,3,0)</f>
        <v>Category02</v>
      </c>
      <c r="I137" t="str">
        <f>VLOOKUP($B137,Catalogue!$A$2:$F$51,4,0)</f>
        <v>Kg</v>
      </c>
      <c r="J137" s="7">
        <f>VLOOKUP($B137,Catalogue!$A$2:$F$51,5,0)</f>
        <v>133</v>
      </c>
      <c r="K137" s="7">
        <f>VLOOKUP($B137,Catalogue!$A$2:$F$51,6,0)</f>
        <v>146.30000000000001</v>
      </c>
      <c r="L137" s="7">
        <f t="shared" si="10"/>
        <v>798</v>
      </c>
      <c r="M137" s="7">
        <f t="shared" si="11"/>
        <v>877.80000000000007</v>
      </c>
      <c r="N137">
        <f t="shared" si="12"/>
        <v>16</v>
      </c>
      <c r="O137" t="str">
        <f t="shared" si="13"/>
        <v>May</v>
      </c>
      <c r="P137">
        <f t="shared" si="14"/>
        <v>2023</v>
      </c>
    </row>
    <row r="138" spans="1:16" x14ac:dyDescent="0.3">
      <c r="A138" s="1">
        <v>45063</v>
      </c>
      <c r="B138" t="s">
        <v>15</v>
      </c>
      <c r="C138">
        <v>2</v>
      </c>
      <c r="D138" t="s">
        <v>121</v>
      </c>
      <c r="E138" t="s">
        <v>122</v>
      </c>
      <c r="F138" s="5">
        <v>0</v>
      </c>
      <c r="G138" t="str">
        <f>VLOOKUP($B138,Catalogue!$A$2:$F$51,2,0)</f>
        <v>Product4</v>
      </c>
      <c r="H138" t="str">
        <f>VLOOKUP($B138,Catalogue!$A$2:$F$51,3,0)</f>
        <v>Category01</v>
      </c>
      <c r="I138" t="str">
        <f>VLOOKUP($B138,Catalogue!$A$2:$F$51,4,0)</f>
        <v>Ft</v>
      </c>
      <c r="J138" s="7">
        <f>VLOOKUP($B138,Catalogue!$A$2:$F$51,5,0)</f>
        <v>71</v>
      </c>
      <c r="K138" s="7">
        <f>VLOOKUP($B138,Catalogue!$A$2:$F$51,6,0)</f>
        <v>80.23</v>
      </c>
      <c r="L138" s="7">
        <f t="shared" si="10"/>
        <v>142</v>
      </c>
      <c r="M138" s="7">
        <f t="shared" si="11"/>
        <v>160.46</v>
      </c>
      <c r="N138">
        <f t="shared" si="12"/>
        <v>17</v>
      </c>
      <c r="O138" t="str">
        <f t="shared" si="13"/>
        <v>May</v>
      </c>
      <c r="P138">
        <f t="shared" si="14"/>
        <v>2023</v>
      </c>
    </row>
    <row r="139" spans="1:16" x14ac:dyDescent="0.3">
      <c r="A139" s="1">
        <v>45064</v>
      </c>
      <c r="B139" t="s">
        <v>109</v>
      </c>
      <c r="C139">
        <v>9</v>
      </c>
      <c r="D139" t="s">
        <v>123</v>
      </c>
      <c r="E139" t="s">
        <v>121</v>
      </c>
      <c r="F139" s="5">
        <v>0</v>
      </c>
      <c r="G139" t="str">
        <f>VLOOKUP($B139,Catalogue!$A$2:$F$51,2,0)</f>
        <v>Product48</v>
      </c>
      <c r="H139" t="str">
        <f>VLOOKUP($B139,Catalogue!$A$2:$F$51,3,0)</f>
        <v>Category05</v>
      </c>
      <c r="I139" t="str">
        <f>VLOOKUP($B139,Catalogue!$A$2:$F$51,4,0)</f>
        <v>Lt</v>
      </c>
      <c r="J139" s="7">
        <f>VLOOKUP($B139,Catalogue!$A$2:$F$51,5,0)</f>
        <v>123</v>
      </c>
      <c r="K139" s="7">
        <f>VLOOKUP($B139,Catalogue!$A$2:$F$51,6,0)</f>
        <v>135.30000000000001</v>
      </c>
      <c r="L139" s="7">
        <f t="shared" si="10"/>
        <v>1107</v>
      </c>
      <c r="M139" s="7">
        <f t="shared" si="11"/>
        <v>1217.7</v>
      </c>
      <c r="N139">
        <f t="shared" si="12"/>
        <v>18</v>
      </c>
      <c r="O139" t="str">
        <f t="shared" si="13"/>
        <v>May</v>
      </c>
      <c r="P139">
        <f t="shared" si="14"/>
        <v>2023</v>
      </c>
    </row>
    <row r="140" spans="1:16" x14ac:dyDescent="0.3">
      <c r="A140" s="1">
        <v>45065</v>
      </c>
      <c r="B140" t="s">
        <v>109</v>
      </c>
      <c r="C140">
        <v>11</v>
      </c>
      <c r="D140" t="s">
        <v>123</v>
      </c>
      <c r="E140" t="s">
        <v>122</v>
      </c>
      <c r="F140" s="5">
        <v>0</v>
      </c>
      <c r="G140" t="str">
        <f>VLOOKUP($B140,Catalogue!$A$2:$F$51,2,0)</f>
        <v>Product48</v>
      </c>
      <c r="H140" t="str">
        <f>VLOOKUP($B140,Catalogue!$A$2:$F$51,3,0)</f>
        <v>Category05</v>
      </c>
      <c r="I140" t="str">
        <f>VLOOKUP($B140,Catalogue!$A$2:$F$51,4,0)</f>
        <v>Lt</v>
      </c>
      <c r="J140" s="7">
        <f>VLOOKUP($B140,Catalogue!$A$2:$F$51,5,0)</f>
        <v>123</v>
      </c>
      <c r="K140" s="7">
        <f>VLOOKUP($B140,Catalogue!$A$2:$F$51,6,0)</f>
        <v>135.30000000000001</v>
      </c>
      <c r="L140" s="7">
        <f t="shared" si="10"/>
        <v>1353</v>
      </c>
      <c r="M140" s="7">
        <f t="shared" si="11"/>
        <v>1488.3000000000002</v>
      </c>
      <c r="N140">
        <f t="shared" si="12"/>
        <v>19</v>
      </c>
      <c r="O140" t="str">
        <f t="shared" si="13"/>
        <v>May</v>
      </c>
      <c r="P140">
        <f t="shared" si="14"/>
        <v>2023</v>
      </c>
    </row>
    <row r="141" spans="1:16" x14ac:dyDescent="0.3">
      <c r="A141" s="1">
        <v>45066</v>
      </c>
      <c r="B141" t="s">
        <v>34</v>
      </c>
      <c r="C141">
        <v>7</v>
      </c>
      <c r="D141" t="s">
        <v>121</v>
      </c>
      <c r="E141" t="s">
        <v>122</v>
      </c>
      <c r="F141" s="5">
        <v>0</v>
      </c>
      <c r="G141" t="str">
        <f>VLOOKUP($B141,Catalogue!$A$2:$F$51,2,0)</f>
        <v>Product12</v>
      </c>
      <c r="H141" t="str">
        <f>VLOOKUP($B141,Catalogue!$A$2:$F$51,3,0)</f>
        <v>Category02</v>
      </c>
      <c r="I141" t="str">
        <f>VLOOKUP($B141,Catalogue!$A$2:$F$51,4,0)</f>
        <v>Ft</v>
      </c>
      <c r="J141" s="7">
        <f>VLOOKUP($B141,Catalogue!$A$2:$F$51,5,0)</f>
        <v>12</v>
      </c>
      <c r="K141" s="7">
        <f>VLOOKUP($B141,Catalogue!$A$2:$F$51,6,0)</f>
        <v>13.44</v>
      </c>
      <c r="L141" s="7">
        <f t="shared" si="10"/>
        <v>84</v>
      </c>
      <c r="M141" s="7">
        <f t="shared" si="11"/>
        <v>94.08</v>
      </c>
      <c r="N141">
        <f t="shared" si="12"/>
        <v>20</v>
      </c>
      <c r="O141" t="str">
        <f t="shared" si="13"/>
        <v>May</v>
      </c>
      <c r="P141">
        <f t="shared" si="14"/>
        <v>2023</v>
      </c>
    </row>
    <row r="142" spans="1:16" x14ac:dyDescent="0.3">
      <c r="A142" s="1">
        <v>45067</v>
      </c>
      <c r="B142" t="s">
        <v>65</v>
      </c>
      <c r="C142">
        <v>6</v>
      </c>
      <c r="D142" t="s">
        <v>120</v>
      </c>
      <c r="E142" t="s">
        <v>121</v>
      </c>
      <c r="F142" s="5">
        <v>0</v>
      </c>
      <c r="G142" t="str">
        <f>VLOOKUP($B142,Catalogue!$A$2:$F$51,2,0)</f>
        <v>Product27</v>
      </c>
      <c r="H142" t="str">
        <f>VLOOKUP($B142,Catalogue!$A$2:$F$51,3,0)</f>
        <v>Category03</v>
      </c>
      <c r="I142" t="str">
        <f>VLOOKUP($B142,Catalogue!$A$2:$F$51,4,0)</f>
        <v>Lt</v>
      </c>
      <c r="J142" s="7">
        <f>VLOOKUP($B142,Catalogue!$A$2:$F$51,5,0)</f>
        <v>105</v>
      </c>
      <c r="K142" s="7">
        <f>VLOOKUP($B142,Catalogue!$A$2:$F$51,6,0)</f>
        <v>117.6</v>
      </c>
      <c r="L142" s="7">
        <f t="shared" si="10"/>
        <v>630</v>
      </c>
      <c r="M142" s="7">
        <f t="shared" si="11"/>
        <v>705.59999999999991</v>
      </c>
      <c r="N142">
        <f t="shared" si="12"/>
        <v>21</v>
      </c>
      <c r="O142" t="str">
        <f t="shared" si="13"/>
        <v>May</v>
      </c>
      <c r="P142">
        <f t="shared" si="14"/>
        <v>2023</v>
      </c>
    </row>
    <row r="143" spans="1:16" x14ac:dyDescent="0.3">
      <c r="A143" s="1">
        <v>45068</v>
      </c>
      <c r="B143" t="s">
        <v>55</v>
      </c>
      <c r="C143">
        <v>20</v>
      </c>
      <c r="D143" t="s">
        <v>120</v>
      </c>
      <c r="E143" t="s">
        <v>122</v>
      </c>
      <c r="F143" s="5">
        <v>0</v>
      </c>
      <c r="G143" t="str">
        <f>VLOOKUP($B143,Catalogue!$A$2:$F$51,2,0)</f>
        <v>Product22</v>
      </c>
      <c r="H143" t="str">
        <f>VLOOKUP($B143,Catalogue!$A$2:$F$51,3,0)</f>
        <v>Category03</v>
      </c>
      <c r="I143" t="str">
        <f>VLOOKUP($B143,Catalogue!$A$2:$F$51,4,0)</f>
        <v>No.</v>
      </c>
      <c r="J143" s="7">
        <f>VLOOKUP($B143,Catalogue!$A$2:$F$51,5,0)</f>
        <v>10</v>
      </c>
      <c r="K143" s="7">
        <f>VLOOKUP($B143,Catalogue!$A$2:$F$51,6,0)</f>
        <v>11.2</v>
      </c>
      <c r="L143" s="7">
        <f t="shared" si="10"/>
        <v>200</v>
      </c>
      <c r="M143" s="7">
        <f t="shared" si="11"/>
        <v>224</v>
      </c>
      <c r="N143">
        <f t="shared" si="12"/>
        <v>22</v>
      </c>
      <c r="O143" t="str">
        <f t="shared" si="13"/>
        <v>May</v>
      </c>
      <c r="P143">
        <f t="shared" si="14"/>
        <v>2023</v>
      </c>
    </row>
    <row r="144" spans="1:16" x14ac:dyDescent="0.3">
      <c r="A144" s="1">
        <v>45069</v>
      </c>
      <c r="B144" t="s">
        <v>101</v>
      </c>
      <c r="C144">
        <v>13</v>
      </c>
      <c r="D144" t="s">
        <v>121</v>
      </c>
      <c r="E144" t="s">
        <v>122</v>
      </c>
      <c r="F144" s="5">
        <v>0</v>
      </c>
      <c r="G144" t="str">
        <f>VLOOKUP($B144,Catalogue!$A$2:$F$51,2,0)</f>
        <v>Product44</v>
      </c>
      <c r="H144" t="str">
        <f>VLOOKUP($B144,Catalogue!$A$2:$F$51,3,0)</f>
        <v>Category05</v>
      </c>
      <c r="I144" t="str">
        <f>VLOOKUP($B144,Catalogue!$A$2:$F$51,4,0)</f>
        <v>Ft</v>
      </c>
      <c r="J144" s="7">
        <f>VLOOKUP($B144,Catalogue!$A$2:$F$51,5,0)</f>
        <v>124</v>
      </c>
      <c r="K144" s="7">
        <f>VLOOKUP($B144,Catalogue!$A$2:$F$51,6,0)</f>
        <v>140.12</v>
      </c>
      <c r="L144" s="7">
        <f t="shared" si="10"/>
        <v>1612</v>
      </c>
      <c r="M144" s="7">
        <f t="shared" si="11"/>
        <v>1821.56</v>
      </c>
      <c r="N144">
        <f t="shared" si="12"/>
        <v>23</v>
      </c>
      <c r="O144" t="str">
        <f t="shared" si="13"/>
        <v>May</v>
      </c>
      <c r="P144">
        <f t="shared" si="14"/>
        <v>2023</v>
      </c>
    </row>
    <row r="145" spans="1:16" x14ac:dyDescent="0.3">
      <c r="A145" s="1">
        <v>45070</v>
      </c>
      <c r="B145" t="s">
        <v>107</v>
      </c>
      <c r="C145">
        <v>1</v>
      </c>
      <c r="D145" t="s">
        <v>120</v>
      </c>
      <c r="E145" t="s">
        <v>121</v>
      </c>
      <c r="F145" s="5">
        <v>0</v>
      </c>
      <c r="G145" t="str">
        <f>VLOOKUP($B145,Catalogue!$A$2:$F$51,2,0)</f>
        <v>Product47</v>
      </c>
      <c r="H145" t="str">
        <f>VLOOKUP($B145,Catalogue!$A$2:$F$51,3,0)</f>
        <v>Category05</v>
      </c>
      <c r="I145" t="str">
        <f>VLOOKUP($B145,Catalogue!$A$2:$F$51,4,0)</f>
        <v>Ft</v>
      </c>
      <c r="J145" s="7">
        <f>VLOOKUP($B145,Catalogue!$A$2:$F$51,5,0)</f>
        <v>10</v>
      </c>
      <c r="K145" s="7">
        <f>VLOOKUP($B145,Catalogue!$A$2:$F$51,6,0)</f>
        <v>11.2</v>
      </c>
      <c r="L145" s="7">
        <f t="shared" si="10"/>
        <v>10</v>
      </c>
      <c r="M145" s="7">
        <f t="shared" si="11"/>
        <v>11.2</v>
      </c>
      <c r="N145">
        <f t="shared" si="12"/>
        <v>24</v>
      </c>
      <c r="O145" t="str">
        <f t="shared" si="13"/>
        <v>May</v>
      </c>
      <c r="P145">
        <f t="shared" si="14"/>
        <v>2023</v>
      </c>
    </row>
    <row r="146" spans="1:16" x14ac:dyDescent="0.3">
      <c r="A146" s="1">
        <v>45071</v>
      </c>
      <c r="B146" t="s">
        <v>15</v>
      </c>
      <c r="C146">
        <v>8</v>
      </c>
      <c r="D146" t="s">
        <v>120</v>
      </c>
      <c r="E146" t="s">
        <v>122</v>
      </c>
      <c r="F146" s="5">
        <v>0</v>
      </c>
      <c r="G146" t="str">
        <f>VLOOKUP($B146,Catalogue!$A$2:$F$51,2,0)</f>
        <v>Product4</v>
      </c>
      <c r="H146" t="str">
        <f>VLOOKUP($B146,Catalogue!$A$2:$F$51,3,0)</f>
        <v>Category01</v>
      </c>
      <c r="I146" t="str">
        <f>VLOOKUP($B146,Catalogue!$A$2:$F$51,4,0)</f>
        <v>Ft</v>
      </c>
      <c r="J146" s="7">
        <f>VLOOKUP($B146,Catalogue!$A$2:$F$51,5,0)</f>
        <v>71</v>
      </c>
      <c r="K146" s="7">
        <f>VLOOKUP($B146,Catalogue!$A$2:$F$51,6,0)</f>
        <v>80.23</v>
      </c>
      <c r="L146" s="7">
        <f t="shared" si="10"/>
        <v>568</v>
      </c>
      <c r="M146" s="7">
        <f t="shared" si="11"/>
        <v>641.84</v>
      </c>
      <c r="N146">
        <f t="shared" si="12"/>
        <v>25</v>
      </c>
      <c r="O146" t="str">
        <f t="shared" si="13"/>
        <v>May</v>
      </c>
      <c r="P146">
        <f t="shared" si="14"/>
        <v>2023</v>
      </c>
    </row>
    <row r="147" spans="1:16" x14ac:dyDescent="0.3">
      <c r="A147" s="1">
        <v>45072</v>
      </c>
      <c r="B147" t="s">
        <v>84</v>
      </c>
      <c r="C147">
        <v>7</v>
      </c>
      <c r="D147" t="s">
        <v>121</v>
      </c>
      <c r="E147" t="s">
        <v>121</v>
      </c>
      <c r="F147" s="5">
        <v>0</v>
      </c>
      <c r="G147" t="str">
        <f>VLOOKUP($B147,Catalogue!$A$2:$F$51,2,0)</f>
        <v>Product36</v>
      </c>
      <c r="H147" t="str">
        <f>VLOOKUP($B147,Catalogue!$A$2:$F$51,3,0)</f>
        <v>Category04</v>
      </c>
      <c r="I147" t="str">
        <f>VLOOKUP($B147,Catalogue!$A$2:$F$51,4,0)</f>
        <v>Ft</v>
      </c>
      <c r="J147" s="7">
        <f>VLOOKUP($B147,Catalogue!$A$2:$F$51,5,0)</f>
        <v>136</v>
      </c>
      <c r="K147" s="7">
        <f>VLOOKUP($B147,Catalogue!$A$2:$F$51,6,0)</f>
        <v>224.4</v>
      </c>
      <c r="L147" s="7">
        <f t="shared" si="10"/>
        <v>952</v>
      </c>
      <c r="M147" s="7">
        <f t="shared" si="11"/>
        <v>1570.8</v>
      </c>
      <c r="N147">
        <f t="shared" si="12"/>
        <v>26</v>
      </c>
      <c r="O147" t="str">
        <f t="shared" si="13"/>
        <v>May</v>
      </c>
      <c r="P147">
        <f t="shared" si="14"/>
        <v>2023</v>
      </c>
    </row>
    <row r="148" spans="1:16" x14ac:dyDescent="0.3">
      <c r="A148" s="1">
        <v>45073</v>
      </c>
      <c r="B148" t="s">
        <v>94</v>
      </c>
      <c r="C148">
        <v>15</v>
      </c>
      <c r="D148" t="s">
        <v>123</v>
      </c>
      <c r="E148" t="s">
        <v>122</v>
      </c>
      <c r="F148" s="5">
        <v>0</v>
      </c>
      <c r="G148" t="str">
        <f>VLOOKUP($B148,Catalogue!$A$2:$F$51,2,0)</f>
        <v>Product41</v>
      </c>
      <c r="H148" t="str">
        <f>VLOOKUP($B148,Catalogue!$A$2:$F$51,3,0)</f>
        <v>Category04</v>
      </c>
      <c r="I148" t="str">
        <f>VLOOKUP($B148,Catalogue!$A$2:$F$51,4,0)</f>
        <v>Kg</v>
      </c>
      <c r="J148" s="7">
        <f>VLOOKUP($B148,Catalogue!$A$2:$F$51,5,0)</f>
        <v>44</v>
      </c>
      <c r="K148" s="7">
        <f>VLOOKUP($B148,Catalogue!$A$2:$F$51,6,0)</f>
        <v>58.08</v>
      </c>
      <c r="L148" s="7">
        <f t="shared" si="10"/>
        <v>660</v>
      </c>
      <c r="M148" s="7">
        <f t="shared" si="11"/>
        <v>871.19999999999993</v>
      </c>
      <c r="N148">
        <f t="shared" si="12"/>
        <v>27</v>
      </c>
      <c r="O148" t="str">
        <f t="shared" si="13"/>
        <v>May</v>
      </c>
      <c r="P148">
        <f t="shared" si="14"/>
        <v>2023</v>
      </c>
    </row>
    <row r="149" spans="1:16" x14ac:dyDescent="0.3">
      <c r="A149" s="1">
        <v>45074</v>
      </c>
      <c r="B149" t="s">
        <v>46</v>
      </c>
      <c r="C149">
        <v>20</v>
      </c>
      <c r="D149" t="s">
        <v>123</v>
      </c>
      <c r="E149" t="s">
        <v>121</v>
      </c>
      <c r="F149" s="5">
        <v>0</v>
      </c>
      <c r="G149" t="str">
        <f>VLOOKUP($B149,Catalogue!$A$2:$F$51,2,0)</f>
        <v>Product18</v>
      </c>
      <c r="H149" t="str">
        <f>VLOOKUP($B149,Catalogue!$A$2:$F$51,3,0)</f>
        <v>Category02</v>
      </c>
      <c r="I149" t="str">
        <f>VLOOKUP($B149,Catalogue!$A$2:$F$51,4,0)</f>
        <v>Kg</v>
      </c>
      <c r="J149" s="7">
        <f>VLOOKUP($B149,Catalogue!$A$2:$F$51,5,0)</f>
        <v>133</v>
      </c>
      <c r="K149" s="7">
        <f>VLOOKUP($B149,Catalogue!$A$2:$F$51,6,0)</f>
        <v>146.30000000000001</v>
      </c>
      <c r="L149" s="7">
        <f t="shared" si="10"/>
        <v>2660</v>
      </c>
      <c r="M149" s="7">
        <f t="shared" si="11"/>
        <v>2926</v>
      </c>
      <c r="N149">
        <f t="shared" si="12"/>
        <v>28</v>
      </c>
      <c r="O149" t="str">
        <f t="shared" si="13"/>
        <v>May</v>
      </c>
      <c r="P149">
        <f t="shared" si="14"/>
        <v>2023</v>
      </c>
    </row>
    <row r="150" spans="1:16" x14ac:dyDescent="0.3">
      <c r="A150" s="1">
        <v>45075</v>
      </c>
      <c r="B150" t="s">
        <v>65</v>
      </c>
      <c r="C150">
        <v>6</v>
      </c>
      <c r="D150" t="s">
        <v>121</v>
      </c>
      <c r="E150" t="s">
        <v>122</v>
      </c>
      <c r="F150" s="5">
        <v>0</v>
      </c>
      <c r="G150" t="str">
        <f>VLOOKUP($B150,Catalogue!$A$2:$F$51,2,0)</f>
        <v>Product27</v>
      </c>
      <c r="H150" t="str">
        <f>VLOOKUP($B150,Catalogue!$A$2:$F$51,3,0)</f>
        <v>Category03</v>
      </c>
      <c r="I150" t="str">
        <f>VLOOKUP($B150,Catalogue!$A$2:$F$51,4,0)</f>
        <v>Lt</v>
      </c>
      <c r="J150" s="7">
        <f>VLOOKUP($B150,Catalogue!$A$2:$F$51,5,0)</f>
        <v>105</v>
      </c>
      <c r="K150" s="7">
        <f>VLOOKUP($B150,Catalogue!$A$2:$F$51,6,0)</f>
        <v>117.6</v>
      </c>
      <c r="L150" s="7">
        <f t="shared" si="10"/>
        <v>630</v>
      </c>
      <c r="M150" s="7">
        <f t="shared" si="11"/>
        <v>705.59999999999991</v>
      </c>
      <c r="N150">
        <f t="shared" si="12"/>
        <v>29</v>
      </c>
      <c r="O150" t="str">
        <f t="shared" si="13"/>
        <v>May</v>
      </c>
      <c r="P150">
        <f t="shared" si="14"/>
        <v>2023</v>
      </c>
    </row>
    <row r="151" spans="1:16" x14ac:dyDescent="0.3">
      <c r="A151" s="1">
        <v>45076</v>
      </c>
      <c r="B151" t="s">
        <v>59</v>
      </c>
      <c r="C151">
        <v>10</v>
      </c>
      <c r="D151" t="s">
        <v>120</v>
      </c>
      <c r="E151" t="s">
        <v>122</v>
      </c>
      <c r="F151" s="5">
        <v>0</v>
      </c>
      <c r="G151" t="str">
        <f>VLOOKUP($B151,Catalogue!$A$2:$F$51,2,0)</f>
        <v>Product24</v>
      </c>
      <c r="H151" t="str">
        <f>VLOOKUP($B151,Catalogue!$A$2:$F$51,3,0)</f>
        <v>Category03</v>
      </c>
      <c r="I151" t="str">
        <f>VLOOKUP($B151,Catalogue!$A$2:$F$51,4,0)</f>
        <v>Lt</v>
      </c>
      <c r="J151" s="7">
        <f>VLOOKUP($B151,Catalogue!$A$2:$F$51,5,0)</f>
        <v>136</v>
      </c>
      <c r="K151" s="7">
        <f>VLOOKUP($B151,Catalogue!$A$2:$F$51,6,0)</f>
        <v>153.68</v>
      </c>
      <c r="L151" s="7">
        <f t="shared" si="10"/>
        <v>1360</v>
      </c>
      <c r="M151" s="7">
        <f t="shared" si="11"/>
        <v>1536.8000000000002</v>
      </c>
      <c r="N151">
        <f t="shared" si="12"/>
        <v>30</v>
      </c>
      <c r="O151" t="str">
        <f t="shared" si="13"/>
        <v>May</v>
      </c>
      <c r="P151">
        <f t="shared" si="14"/>
        <v>2023</v>
      </c>
    </row>
    <row r="152" spans="1:16" x14ac:dyDescent="0.3">
      <c r="A152" s="1">
        <v>45077</v>
      </c>
      <c r="B152" t="s">
        <v>36</v>
      </c>
      <c r="C152">
        <v>19</v>
      </c>
      <c r="D152" t="s">
        <v>120</v>
      </c>
      <c r="E152" t="s">
        <v>121</v>
      </c>
      <c r="F152" s="5">
        <v>0</v>
      </c>
      <c r="G152" t="str">
        <f>VLOOKUP($B152,Catalogue!$A$2:$F$51,2,0)</f>
        <v>Product13</v>
      </c>
      <c r="H152" t="str">
        <f>VLOOKUP($B152,Catalogue!$A$2:$F$51,3,0)</f>
        <v>Category02</v>
      </c>
      <c r="I152" t="str">
        <f>VLOOKUP($B152,Catalogue!$A$2:$F$51,4,0)</f>
        <v>Kg</v>
      </c>
      <c r="J152" s="7">
        <f>VLOOKUP($B152,Catalogue!$A$2:$F$51,5,0)</f>
        <v>63</v>
      </c>
      <c r="K152" s="7">
        <f>VLOOKUP($B152,Catalogue!$A$2:$F$51,6,0)</f>
        <v>71.819999999999993</v>
      </c>
      <c r="L152" s="7">
        <f t="shared" si="10"/>
        <v>1197</v>
      </c>
      <c r="M152" s="7">
        <f t="shared" si="11"/>
        <v>1364.58</v>
      </c>
      <c r="N152">
        <f t="shared" si="12"/>
        <v>31</v>
      </c>
      <c r="O152" t="str">
        <f t="shared" si="13"/>
        <v>May</v>
      </c>
      <c r="P152">
        <f t="shared" si="14"/>
        <v>2023</v>
      </c>
    </row>
    <row r="153" spans="1:16" x14ac:dyDescent="0.3">
      <c r="A153" s="1">
        <v>45078</v>
      </c>
      <c r="B153" t="s">
        <v>107</v>
      </c>
      <c r="C153">
        <v>1</v>
      </c>
      <c r="D153" t="s">
        <v>121</v>
      </c>
      <c r="E153" t="s">
        <v>122</v>
      </c>
      <c r="F153" s="5">
        <v>0</v>
      </c>
      <c r="G153" t="str">
        <f>VLOOKUP($B153,Catalogue!$A$2:$F$51,2,0)</f>
        <v>Product47</v>
      </c>
      <c r="H153" t="str">
        <f>VLOOKUP($B153,Catalogue!$A$2:$F$51,3,0)</f>
        <v>Category05</v>
      </c>
      <c r="I153" t="str">
        <f>VLOOKUP($B153,Catalogue!$A$2:$F$51,4,0)</f>
        <v>Ft</v>
      </c>
      <c r="J153" s="7">
        <f>VLOOKUP($B153,Catalogue!$A$2:$F$51,5,0)</f>
        <v>10</v>
      </c>
      <c r="K153" s="7">
        <f>VLOOKUP($B153,Catalogue!$A$2:$F$51,6,0)</f>
        <v>11.2</v>
      </c>
      <c r="L153" s="7">
        <f t="shared" si="10"/>
        <v>10</v>
      </c>
      <c r="M153" s="7">
        <f t="shared" si="11"/>
        <v>11.2</v>
      </c>
      <c r="N153">
        <f t="shared" si="12"/>
        <v>1</v>
      </c>
      <c r="O153" t="str">
        <f t="shared" si="13"/>
        <v>Jun</v>
      </c>
      <c r="P153">
        <f t="shared" si="14"/>
        <v>2023</v>
      </c>
    </row>
    <row r="154" spans="1:16" x14ac:dyDescent="0.3">
      <c r="A154" s="1">
        <v>45079</v>
      </c>
      <c r="B154" t="s">
        <v>15</v>
      </c>
      <c r="C154">
        <v>4</v>
      </c>
      <c r="D154" t="s">
        <v>120</v>
      </c>
      <c r="E154" t="s">
        <v>122</v>
      </c>
      <c r="F154" s="5">
        <v>0</v>
      </c>
      <c r="G154" t="str">
        <f>VLOOKUP($B154,Catalogue!$A$2:$F$51,2,0)</f>
        <v>Product4</v>
      </c>
      <c r="H154" t="str">
        <f>VLOOKUP($B154,Catalogue!$A$2:$F$51,3,0)</f>
        <v>Category01</v>
      </c>
      <c r="I154" t="str">
        <f>VLOOKUP($B154,Catalogue!$A$2:$F$51,4,0)</f>
        <v>Ft</v>
      </c>
      <c r="J154" s="7">
        <f>VLOOKUP($B154,Catalogue!$A$2:$F$51,5,0)</f>
        <v>71</v>
      </c>
      <c r="K154" s="7">
        <f>VLOOKUP($B154,Catalogue!$A$2:$F$51,6,0)</f>
        <v>80.23</v>
      </c>
      <c r="L154" s="7">
        <f t="shared" si="10"/>
        <v>284</v>
      </c>
      <c r="M154" s="7">
        <f t="shared" si="11"/>
        <v>320.92</v>
      </c>
      <c r="N154">
        <f t="shared" si="12"/>
        <v>2</v>
      </c>
      <c r="O154" t="str">
        <f t="shared" si="13"/>
        <v>Jun</v>
      </c>
      <c r="P154">
        <f t="shared" si="14"/>
        <v>2023</v>
      </c>
    </row>
    <row r="155" spans="1:16" x14ac:dyDescent="0.3">
      <c r="A155" s="1">
        <v>45080</v>
      </c>
      <c r="B155" t="s">
        <v>109</v>
      </c>
      <c r="C155">
        <v>17</v>
      </c>
      <c r="D155" t="s">
        <v>120</v>
      </c>
      <c r="E155" t="s">
        <v>121</v>
      </c>
      <c r="F155" s="5">
        <v>0</v>
      </c>
      <c r="G155" t="str">
        <f>VLOOKUP($B155,Catalogue!$A$2:$F$51,2,0)</f>
        <v>Product48</v>
      </c>
      <c r="H155" t="str">
        <f>VLOOKUP($B155,Catalogue!$A$2:$F$51,3,0)</f>
        <v>Category05</v>
      </c>
      <c r="I155" t="str">
        <f>VLOOKUP($B155,Catalogue!$A$2:$F$51,4,0)</f>
        <v>Lt</v>
      </c>
      <c r="J155" s="7">
        <f>VLOOKUP($B155,Catalogue!$A$2:$F$51,5,0)</f>
        <v>123</v>
      </c>
      <c r="K155" s="7">
        <f>VLOOKUP($B155,Catalogue!$A$2:$F$51,6,0)</f>
        <v>135.30000000000001</v>
      </c>
      <c r="L155" s="7">
        <f t="shared" si="10"/>
        <v>2091</v>
      </c>
      <c r="M155" s="7">
        <f t="shared" si="11"/>
        <v>2300.1000000000004</v>
      </c>
      <c r="N155">
        <f t="shared" si="12"/>
        <v>3</v>
      </c>
      <c r="O155" t="str">
        <f t="shared" si="13"/>
        <v>Jun</v>
      </c>
      <c r="P155">
        <f t="shared" si="14"/>
        <v>2023</v>
      </c>
    </row>
    <row r="156" spans="1:16" x14ac:dyDescent="0.3">
      <c r="A156" s="1">
        <v>45081</v>
      </c>
      <c r="B156" t="s">
        <v>44</v>
      </c>
      <c r="C156">
        <v>7</v>
      </c>
      <c r="D156" t="s">
        <v>121</v>
      </c>
      <c r="E156" t="s">
        <v>122</v>
      </c>
      <c r="F156" s="5">
        <v>0</v>
      </c>
      <c r="G156" t="str">
        <f>VLOOKUP($B156,Catalogue!$A$2:$F$51,2,0)</f>
        <v>Product17</v>
      </c>
      <c r="H156" t="str">
        <f>VLOOKUP($B156,Catalogue!$A$2:$F$51,3,0)</f>
        <v>Category02</v>
      </c>
      <c r="I156" t="str">
        <f>VLOOKUP($B156,Catalogue!$A$2:$F$51,4,0)</f>
        <v>Kg</v>
      </c>
      <c r="J156" s="7">
        <f>VLOOKUP($B156,Catalogue!$A$2:$F$51,5,0)</f>
        <v>71</v>
      </c>
      <c r="K156" s="7">
        <f>VLOOKUP($B156,Catalogue!$A$2:$F$51,6,0)</f>
        <v>79.52</v>
      </c>
      <c r="L156" s="7">
        <f t="shared" si="10"/>
        <v>497</v>
      </c>
      <c r="M156" s="7">
        <f t="shared" si="11"/>
        <v>556.64</v>
      </c>
      <c r="N156">
        <f t="shared" si="12"/>
        <v>4</v>
      </c>
      <c r="O156" t="str">
        <f t="shared" si="13"/>
        <v>Jun</v>
      </c>
      <c r="P156">
        <f t="shared" si="14"/>
        <v>2023</v>
      </c>
    </row>
    <row r="157" spans="1:16" x14ac:dyDescent="0.3">
      <c r="A157" s="1">
        <v>45082</v>
      </c>
      <c r="B157" t="s">
        <v>94</v>
      </c>
      <c r="C157">
        <v>18</v>
      </c>
      <c r="D157" t="s">
        <v>123</v>
      </c>
      <c r="E157" t="s">
        <v>121</v>
      </c>
      <c r="F157" s="5">
        <v>0</v>
      </c>
      <c r="G157" t="str">
        <f>VLOOKUP($B157,Catalogue!$A$2:$F$51,2,0)</f>
        <v>Product41</v>
      </c>
      <c r="H157" t="str">
        <f>VLOOKUP($B157,Catalogue!$A$2:$F$51,3,0)</f>
        <v>Category04</v>
      </c>
      <c r="I157" t="str">
        <f>VLOOKUP($B157,Catalogue!$A$2:$F$51,4,0)</f>
        <v>Kg</v>
      </c>
      <c r="J157" s="7">
        <f>VLOOKUP($B157,Catalogue!$A$2:$F$51,5,0)</f>
        <v>44</v>
      </c>
      <c r="K157" s="7">
        <f>VLOOKUP($B157,Catalogue!$A$2:$F$51,6,0)</f>
        <v>58.08</v>
      </c>
      <c r="L157" s="7">
        <f t="shared" si="10"/>
        <v>792</v>
      </c>
      <c r="M157" s="7">
        <f t="shared" si="11"/>
        <v>1045.44</v>
      </c>
      <c r="N157">
        <f t="shared" si="12"/>
        <v>5</v>
      </c>
      <c r="O157" t="str">
        <f t="shared" si="13"/>
        <v>Jun</v>
      </c>
      <c r="P157">
        <f t="shared" si="14"/>
        <v>2023</v>
      </c>
    </row>
    <row r="158" spans="1:16" x14ac:dyDescent="0.3">
      <c r="A158" s="1">
        <v>45083</v>
      </c>
      <c r="B158" t="s">
        <v>29</v>
      </c>
      <c r="C158">
        <v>6</v>
      </c>
      <c r="D158" t="s">
        <v>123</v>
      </c>
      <c r="E158" t="s">
        <v>122</v>
      </c>
      <c r="F158" s="5">
        <v>0</v>
      </c>
      <c r="G158" t="str">
        <f>VLOOKUP($B158,Catalogue!$A$2:$F$51,2,0)</f>
        <v>Product10</v>
      </c>
      <c r="H158" t="str">
        <f>VLOOKUP($B158,Catalogue!$A$2:$F$51,3,0)</f>
        <v>Category02</v>
      </c>
      <c r="I158" t="str">
        <f>VLOOKUP($B158,Catalogue!$A$2:$F$51,4,0)</f>
        <v>Kg</v>
      </c>
      <c r="J158" s="7">
        <f>VLOOKUP($B158,Catalogue!$A$2:$F$51,5,0)</f>
        <v>123</v>
      </c>
      <c r="K158" s="7">
        <f>VLOOKUP($B158,Catalogue!$A$2:$F$51,6,0)</f>
        <v>179.58</v>
      </c>
      <c r="L158" s="7">
        <f t="shared" si="10"/>
        <v>738</v>
      </c>
      <c r="M158" s="7">
        <f t="shared" si="11"/>
        <v>1077.48</v>
      </c>
      <c r="N158">
        <f t="shared" si="12"/>
        <v>6</v>
      </c>
      <c r="O158" t="str">
        <f t="shared" si="13"/>
        <v>Jun</v>
      </c>
      <c r="P158">
        <f t="shared" si="14"/>
        <v>2023</v>
      </c>
    </row>
    <row r="159" spans="1:16" x14ac:dyDescent="0.3">
      <c r="A159" s="1">
        <v>45084</v>
      </c>
      <c r="B159" t="s">
        <v>32</v>
      </c>
      <c r="C159">
        <v>11</v>
      </c>
      <c r="D159" t="s">
        <v>121</v>
      </c>
      <c r="E159" t="s">
        <v>121</v>
      </c>
      <c r="F159" s="5">
        <v>0</v>
      </c>
      <c r="G159" t="str">
        <f>VLOOKUP($B159,Catalogue!$A$2:$F$51,2,0)</f>
        <v>Product11</v>
      </c>
      <c r="H159" t="str">
        <f>VLOOKUP($B159,Catalogue!$A$2:$F$51,3,0)</f>
        <v>Category02</v>
      </c>
      <c r="I159" t="str">
        <f>VLOOKUP($B159,Catalogue!$A$2:$F$51,4,0)</f>
        <v>Lt</v>
      </c>
      <c r="J159" s="7">
        <f>VLOOKUP($B159,Catalogue!$A$2:$F$51,5,0)</f>
        <v>136</v>
      </c>
      <c r="K159" s="7">
        <f>VLOOKUP($B159,Catalogue!$A$2:$F$51,6,0)</f>
        <v>179.52</v>
      </c>
      <c r="L159" s="7">
        <f t="shared" si="10"/>
        <v>1496</v>
      </c>
      <c r="M159" s="7">
        <f t="shared" si="11"/>
        <v>1974.72</v>
      </c>
      <c r="N159">
        <f t="shared" si="12"/>
        <v>7</v>
      </c>
      <c r="O159" t="str">
        <f t="shared" si="13"/>
        <v>Jun</v>
      </c>
      <c r="P159">
        <f t="shared" si="14"/>
        <v>2023</v>
      </c>
    </row>
    <row r="160" spans="1:16" x14ac:dyDescent="0.3">
      <c r="A160" s="1">
        <v>45085</v>
      </c>
      <c r="B160" t="s">
        <v>78</v>
      </c>
      <c r="C160">
        <v>9</v>
      </c>
      <c r="D160" t="s">
        <v>120</v>
      </c>
      <c r="E160" t="s">
        <v>122</v>
      </c>
      <c r="F160" s="5">
        <v>0</v>
      </c>
      <c r="G160" t="str">
        <f>VLOOKUP($B160,Catalogue!$A$2:$F$51,2,0)</f>
        <v>Product33</v>
      </c>
      <c r="H160" t="str">
        <f>VLOOKUP($B160,Catalogue!$A$2:$F$51,3,0)</f>
        <v>Category04</v>
      </c>
      <c r="I160" t="str">
        <f>VLOOKUP($B160,Catalogue!$A$2:$F$51,4,0)</f>
        <v>Kg</v>
      </c>
      <c r="J160" s="7">
        <f>VLOOKUP($B160,Catalogue!$A$2:$F$51,5,0)</f>
        <v>16</v>
      </c>
      <c r="K160" s="7">
        <f>VLOOKUP($B160,Catalogue!$A$2:$F$51,6,0)</f>
        <v>18.240000000000002</v>
      </c>
      <c r="L160" s="7">
        <f t="shared" si="10"/>
        <v>144</v>
      </c>
      <c r="M160" s="7">
        <f t="shared" si="11"/>
        <v>164.16000000000003</v>
      </c>
      <c r="N160">
        <f t="shared" si="12"/>
        <v>8</v>
      </c>
      <c r="O160" t="str">
        <f t="shared" si="13"/>
        <v>Jun</v>
      </c>
      <c r="P160">
        <f t="shared" si="14"/>
        <v>2023</v>
      </c>
    </row>
    <row r="161" spans="1:16" x14ac:dyDescent="0.3">
      <c r="A161" s="1">
        <v>45086</v>
      </c>
      <c r="B161" t="s">
        <v>6</v>
      </c>
      <c r="C161">
        <v>9</v>
      </c>
      <c r="D161" t="s">
        <v>120</v>
      </c>
      <c r="E161" t="s">
        <v>122</v>
      </c>
      <c r="F161" s="5">
        <v>0</v>
      </c>
      <c r="G161" t="str">
        <f>VLOOKUP($B161,Catalogue!$A$2:$F$51,2,0)</f>
        <v>Product1</v>
      </c>
      <c r="H161" t="str">
        <f>VLOOKUP($B161,Catalogue!$A$2:$F$51,3,0)</f>
        <v>Category01</v>
      </c>
      <c r="I161" t="str">
        <f>VLOOKUP($B161,Catalogue!$A$2:$F$51,4,0)</f>
        <v>Kg</v>
      </c>
      <c r="J161" s="7">
        <f>VLOOKUP($B161,Catalogue!$A$2:$F$51,5,0)</f>
        <v>98</v>
      </c>
      <c r="K161" s="7">
        <f>VLOOKUP($B161,Catalogue!$A$2:$F$51,6,0)</f>
        <v>129.36000000000001</v>
      </c>
      <c r="L161" s="7">
        <f t="shared" si="10"/>
        <v>882</v>
      </c>
      <c r="M161" s="7">
        <f t="shared" si="11"/>
        <v>1164.2400000000002</v>
      </c>
      <c r="N161">
        <f t="shared" si="12"/>
        <v>9</v>
      </c>
      <c r="O161" t="str">
        <f t="shared" si="13"/>
        <v>Jun</v>
      </c>
      <c r="P161">
        <f t="shared" si="14"/>
        <v>2023</v>
      </c>
    </row>
    <row r="162" spans="1:16" x14ac:dyDescent="0.3">
      <c r="A162" s="1">
        <v>45087</v>
      </c>
      <c r="B162" t="s">
        <v>63</v>
      </c>
      <c r="C162">
        <v>11</v>
      </c>
      <c r="D162" t="s">
        <v>121</v>
      </c>
      <c r="E162" t="s">
        <v>121</v>
      </c>
      <c r="F162" s="5">
        <v>0</v>
      </c>
      <c r="G162" t="str">
        <f>VLOOKUP($B162,Catalogue!$A$2:$F$51,2,0)</f>
        <v>Product26</v>
      </c>
      <c r="H162" t="str">
        <f>VLOOKUP($B162,Catalogue!$A$2:$F$51,3,0)</f>
        <v>Category03</v>
      </c>
      <c r="I162" t="str">
        <f>VLOOKUP($B162,Catalogue!$A$2:$F$51,4,0)</f>
        <v>Kg</v>
      </c>
      <c r="J162" s="7">
        <f>VLOOKUP($B162,Catalogue!$A$2:$F$51,5,0)</f>
        <v>98</v>
      </c>
      <c r="K162" s="7">
        <f>VLOOKUP($B162,Catalogue!$A$2:$F$51,6,0)</f>
        <v>161.69999999999999</v>
      </c>
      <c r="L162" s="7">
        <f t="shared" si="10"/>
        <v>1078</v>
      </c>
      <c r="M162" s="7">
        <f t="shared" si="11"/>
        <v>1778.6999999999998</v>
      </c>
      <c r="N162">
        <f t="shared" si="12"/>
        <v>10</v>
      </c>
      <c r="O162" t="str">
        <f t="shared" si="13"/>
        <v>Jun</v>
      </c>
      <c r="P162">
        <f t="shared" si="14"/>
        <v>2023</v>
      </c>
    </row>
    <row r="163" spans="1:16" x14ac:dyDescent="0.3">
      <c r="A163" s="1">
        <v>45088</v>
      </c>
      <c r="B163" t="s">
        <v>15</v>
      </c>
      <c r="C163">
        <v>15</v>
      </c>
      <c r="D163" t="s">
        <v>120</v>
      </c>
      <c r="E163" t="s">
        <v>122</v>
      </c>
      <c r="F163" s="5">
        <v>0</v>
      </c>
      <c r="G163" t="str">
        <f>VLOOKUP($B163,Catalogue!$A$2:$F$51,2,0)</f>
        <v>Product4</v>
      </c>
      <c r="H163" t="str">
        <f>VLOOKUP($B163,Catalogue!$A$2:$F$51,3,0)</f>
        <v>Category01</v>
      </c>
      <c r="I163" t="str">
        <f>VLOOKUP($B163,Catalogue!$A$2:$F$51,4,0)</f>
        <v>Ft</v>
      </c>
      <c r="J163" s="7">
        <f>VLOOKUP($B163,Catalogue!$A$2:$F$51,5,0)</f>
        <v>71</v>
      </c>
      <c r="K163" s="7">
        <f>VLOOKUP($B163,Catalogue!$A$2:$F$51,6,0)</f>
        <v>80.23</v>
      </c>
      <c r="L163" s="7">
        <f t="shared" si="10"/>
        <v>1065</v>
      </c>
      <c r="M163" s="7">
        <f t="shared" si="11"/>
        <v>1203.45</v>
      </c>
      <c r="N163">
        <f t="shared" si="12"/>
        <v>11</v>
      </c>
      <c r="O163" t="str">
        <f t="shared" si="13"/>
        <v>Jun</v>
      </c>
      <c r="P163">
        <f t="shared" si="14"/>
        <v>2023</v>
      </c>
    </row>
    <row r="164" spans="1:16" x14ac:dyDescent="0.3">
      <c r="A164" s="1">
        <v>45089</v>
      </c>
      <c r="B164" t="s">
        <v>75</v>
      </c>
      <c r="C164">
        <v>5</v>
      </c>
      <c r="D164" t="s">
        <v>120</v>
      </c>
      <c r="E164" t="s">
        <v>122</v>
      </c>
      <c r="F164" s="5">
        <v>0</v>
      </c>
      <c r="G164" t="str">
        <f>VLOOKUP($B164,Catalogue!$A$2:$F$51,2,0)</f>
        <v>Product32</v>
      </c>
      <c r="H164" t="str">
        <f>VLOOKUP($B164,Catalogue!$A$2:$F$51,3,0)</f>
        <v>Category04</v>
      </c>
      <c r="I164" t="str">
        <f>VLOOKUP($B164,Catalogue!$A$2:$F$51,4,0)</f>
        <v>Lt</v>
      </c>
      <c r="J164" s="7">
        <f>VLOOKUP($B164,Catalogue!$A$2:$F$51,5,0)</f>
        <v>10</v>
      </c>
      <c r="K164" s="7">
        <f>VLOOKUP($B164,Catalogue!$A$2:$F$51,6,0)</f>
        <v>11.2</v>
      </c>
      <c r="L164" s="7">
        <f t="shared" si="10"/>
        <v>50</v>
      </c>
      <c r="M164" s="7">
        <f t="shared" si="11"/>
        <v>56</v>
      </c>
      <c r="N164">
        <f t="shared" si="12"/>
        <v>12</v>
      </c>
      <c r="O164" t="str">
        <f t="shared" si="13"/>
        <v>Jun</v>
      </c>
      <c r="P164">
        <f t="shared" si="14"/>
        <v>2023</v>
      </c>
    </row>
    <row r="165" spans="1:16" x14ac:dyDescent="0.3">
      <c r="A165" s="1">
        <v>45090</v>
      </c>
      <c r="B165" t="s">
        <v>20</v>
      </c>
      <c r="C165">
        <v>14</v>
      </c>
      <c r="D165" t="s">
        <v>121</v>
      </c>
      <c r="E165" t="s">
        <v>121</v>
      </c>
      <c r="F165" s="5">
        <v>0</v>
      </c>
      <c r="G165" t="str">
        <f>VLOOKUP($B165,Catalogue!$A$2:$F$51,2,0)</f>
        <v>Product6</v>
      </c>
      <c r="H165" t="str">
        <f>VLOOKUP($B165,Catalogue!$A$2:$F$51,3,0)</f>
        <v>Category01</v>
      </c>
      <c r="I165" t="str">
        <f>VLOOKUP($B165,Catalogue!$A$2:$F$51,4,0)</f>
        <v>No.</v>
      </c>
      <c r="J165" s="7">
        <f>VLOOKUP($B165,Catalogue!$A$2:$F$51,5,0)</f>
        <v>124</v>
      </c>
      <c r="K165" s="7">
        <f>VLOOKUP($B165,Catalogue!$A$2:$F$51,6,0)</f>
        <v>204.60000000000002</v>
      </c>
      <c r="L165" s="7">
        <f t="shared" si="10"/>
        <v>1736</v>
      </c>
      <c r="M165" s="7">
        <f t="shared" si="11"/>
        <v>2864.4000000000005</v>
      </c>
      <c r="N165">
        <f t="shared" si="12"/>
        <v>13</v>
      </c>
      <c r="O165" t="str">
        <f t="shared" si="13"/>
        <v>Jun</v>
      </c>
      <c r="P165">
        <f t="shared" si="14"/>
        <v>2023</v>
      </c>
    </row>
    <row r="166" spans="1:16" x14ac:dyDescent="0.3">
      <c r="A166" s="1">
        <v>45091</v>
      </c>
      <c r="B166" t="s">
        <v>48</v>
      </c>
      <c r="C166">
        <v>1</v>
      </c>
      <c r="D166" t="s">
        <v>123</v>
      </c>
      <c r="E166" t="s">
        <v>122</v>
      </c>
      <c r="F166" s="5">
        <v>0</v>
      </c>
      <c r="G166" t="str">
        <f>VLOOKUP($B166,Catalogue!$A$2:$F$51,2,0)</f>
        <v>Product19</v>
      </c>
      <c r="H166" t="str">
        <f>VLOOKUP($B166,Catalogue!$A$2:$F$51,3,0)</f>
        <v>Category02</v>
      </c>
      <c r="I166" t="str">
        <f>VLOOKUP($B166,Catalogue!$A$2:$F$51,4,0)</f>
        <v>Lt</v>
      </c>
      <c r="J166" s="7">
        <f>VLOOKUP($B166,Catalogue!$A$2:$F$51,5,0)</f>
        <v>124</v>
      </c>
      <c r="K166" s="7">
        <f>VLOOKUP($B166,Catalogue!$A$2:$F$51,6,0)</f>
        <v>167.4</v>
      </c>
      <c r="L166" s="7">
        <f t="shared" si="10"/>
        <v>124</v>
      </c>
      <c r="M166" s="7">
        <f t="shared" si="11"/>
        <v>167.4</v>
      </c>
      <c r="N166">
        <f t="shared" si="12"/>
        <v>14</v>
      </c>
      <c r="O166" t="str">
        <f t="shared" si="13"/>
        <v>Jun</v>
      </c>
      <c r="P166">
        <f t="shared" si="14"/>
        <v>2023</v>
      </c>
    </row>
    <row r="167" spans="1:16" x14ac:dyDescent="0.3">
      <c r="A167" s="1">
        <v>45092</v>
      </c>
      <c r="B167" t="s">
        <v>15</v>
      </c>
      <c r="C167">
        <v>6</v>
      </c>
      <c r="D167" t="s">
        <v>123</v>
      </c>
      <c r="E167" t="s">
        <v>121</v>
      </c>
      <c r="F167" s="5">
        <v>0</v>
      </c>
      <c r="G167" t="str">
        <f>VLOOKUP($B167,Catalogue!$A$2:$F$51,2,0)</f>
        <v>Product4</v>
      </c>
      <c r="H167" t="str">
        <f>VLOOKUP($B167,Catalogue!$A$2:$F$51,3,0)</f>
        <v>Category01</v>
      </c>
      <c r="I167" t="str">
        <f>VLOOKUP($B167,Catalogue!$A$2:$F$51,4,0)</f>
        <v>Ft</v>
      </c>
      <c r="J167" s="7">
        <f>VLOOKUP($B167,Catalogue!$A$2:$F$51,5,0)</f>
        <v>71</v>
      </c>
      <c r="K167" s="7">
        <f>VLOOKUP($B167,Catalogue!$A$2:$F$51,6,0)</f>
        <v>80.23</v>
      </c>
      <c r="L167" s="7">
        <f t="shared" si="10"/>
        <v>426</v>
      </c>
      <c r="M167" s="7">
        <f t="shared" si="11"/>
        <v>481.38</v>
      </c>
      <c r="N167">
        <f t="shared" si="12"/>
        <v>15</v>
      </c>
      <c r="O167" t="str">
        <f t="shared" si="13"/>
        <v>Jun</v>
      </c>
      <c r="P167">
        <f t="shared" si="14"/>
        <v>2023</v>
      </c>
    </row>
    <row r="168" spans="1:16" x14ac:dyDescent="0.3">
      <c r="A168" s="1">
        <v>45093</v>
      </c>
      <c r="B168" t="s">
        <v>75</v>
      </c>
      <c r="C168">
        <v>9</v>
      </c>
      <c r="D168" t="s">
        <v>121</v>
      </c>
      <c r="E168" t="s">
        <v>122</v>
      </c>
      <c r="F168" s="5">
        <v>0</v>
      </c>
      <c r="G168" t="str">
        <f>VLOOKUP($B168,Catalogue!$A$2:$F$51,2,0)</f>
        <v>Product32</v>
      </c>
      <c r="H168" t="str">
        <f>VLOOKUP($B168,Catalogue!$A$2:$F$51,3,0)</f>
        <v>Category04</v>
      </c>
      <c r="I168" t="str">
        <f>VLOOKUP($B168,Catalogue!$A$2:$F$51,4,0)</f>
        <v>Lt</v>
      </c>
      <c r="J168" s="7">
        <f>VLOOKUP($B168,Catalogue!$A$2:$F$51,5,0)</f>
        <v>10</v>
      </c>
      <c r="K168" s="7">
        <f>VLOOKUP($B168,Catalogue!$A$2:$F$51,6,0)</f>
        <v>11.2</v>
      </c>
      <c r="L168" s="7">
        <f t="shared" si="10"/>
        <v>90</v>
      </c>
      <c r="M168" s="7">
        <f t="shared" si="11"/>
        <v>100.8</v>
      </c>
      <c r="N168">
        <f t="shared" si="12"/>
        <v>16</v>
      </c>
      <c r="O168" t="str">
        <f t="shared" si="13"/>
        <v>Jun</v>
      </c>
      <c r="P168">
        <f t="shared" si="14"/>
        <v>2023</v>
      </c>
    </row>
    <row r="169" spans="1:16" x14ac:dyDescent="0.3">
      <c r="A169" s="1">
        <v>45094</v>
      </c>
      <c r="B169" t="s">
        <v>29</v>
      </c>
      <c r="C169">
        <v>20</v>
      </c>
      <c r="D169" t="s">
        <v>120</v>
      </c>
      <c r="E169" t="s">
        <v>121</v>
      </c>
      <c r="F169" s="5">
        <v>0</v>
      </c>
      <c r="G169" t="str">
        <f>VLOOKUP($B169,Catalogue!$A$2:$F$51,2,0)</f>
        <v>Product10</v>
      </c>
      <c r="H169" t="str">
        <f>VLOOKUP($B169,Catalogue!$A$2:$F$51,3,0)</f>
        <v>Category02</v>
      </c>
      <c r="I169" t="str">
        <f>VLOOKUP($B169,Catalogue!$A$2:$F$51,4,0)</f>
        <v>Kg</v>
      </c>
      <c r="J169" s="7">
        <f>VLOOKUP($B169,Catalogue!$A$2:$F$51,5,0)</f>
        <v>123</v>
      </c>
      <c r="K169" s="7">
        <f>VLOOKUP($B169,Catalogue!$A$2:$F$51,6,0)</f>
        <v>179.58</v>
      </c>
      <c r="L169" s="7">
        <f t="shared" si="10"/>
        <v>2460</v>
      </c>
      <c r="M169" s="7">
        <f t="shared" si="11"/>
        <v>3591.6000000000004</v>
      </c>
      <c r="N169">
        <f t="shared" si="12"/>
        <v>17</v>
      </c>
      <c r="O169" t="str">
        <f t="shared" si="13"/>
        <v>Jun</v>
      </c>
      <c r="P169">
        <f t="shared" si="14"/>
        <v>2023</v>
      </c>
    </row>
    <row r="170" spans="1:16" x14ac:dyDescent="0.3">
      <c r="A170" s="1">
        <v>45095</v>
      </c>
      <c r="B170" t="s">
        <v>92</v>
      </c>
      <c r="C170">
        <v>13</v>
      </c>
      <c r="D170" t="s">
        <v>120</v>
      </c>
      <c r="E170" t="s">
        <v>122</v>
      </c>
      <c r="F170" s="5">
        <v>0</v>
      </c>
      <c r="G170" t="str">
        <f>VLOOKUP($B170,Catalogue!$A$2:$F$51,2,0)</f>
        <v>Product40</v>
      </c>
      <c r="H170" t="str">
        <f>VLOOKUP($B170,Catalogue!$A$2:$F$51,3,0)</f>
        <v>Category04</v>
      </c>
      <c r="I170" t="str">
        <f>VLOOKUP($B170,Catalogue!$A$2:$F$51,4,0)</f>
        <v>Lt</v>
      </c>
      <c r="J170" s="7">
        <f>VLOOKUP($B170,Catalogue!$A$2:$F$51,5,0)</f>
        <v>105</v>
      </c>
      <c r="K170" s="7">
        <f>VLOOKUP($B170,Catalogue!$A$2:$F$51,6,0)</f>
        <v>153.30000000000001</v>
      </c>
      <c r="L170" s="7">
        <f t="shared" si="10"/>
        <v>1365</v>
      </c>
      <c r="M170" s="7">
        <f t="shared" si="11"/>
        <v>1992.9</v>
      </c>
      <c r="N170">
        <f t="shared" si="12"/>
        <v>18</v>
      </c>
      <c r="O170" t="str">
        <f t="shared" si="13"/>
        <v>Jun</v>
      </c>
      <c r="P170">
        <f t="shared" si="14"/>
        <v>2023</v>
      </c>
    </row>
    <row r="171" spans="1:16" x14ac:dyDescent="0.3">
      <c r="A171" s="1">
        <v>45096</v>
      </c>
      <c r="B171" t="s">
        <v>55</v>
      </c>
      <c r="C171">
        <v>7</v>
      </c>
      <c r="D171" t="s">
        <v>121</v>
      </c>
      <c r="E171" t="s">
        <v>122</v>
      </c>
      <c r="F171" s="5">
        <v>0</v>
      </c>
      <c r="G171" t="str">
        <f>VLOOKUP($B171,Catalogue!$A$2:$F$51,2,0)</f>
        <v>Product22</v>
      </c>
      <c r="H171" t="str">
        <f>VLOOKUP($B171,Catalogue!$A$2:$F$51,3,0)</f>
        <v>Category03</v>
      </c>
      <c r="I171" t="str">
        <f>VLOOKUP($B171,Catalogue!$A$2:$F$51,4,0)</f>
        <v>No.</v>
      </c>
      <c r="J171" s="7">
        <f>VLOOKUP($B171,Catalogue!$A$2:$F$51,5,0)</f>
        <v>10</v>
      </c>
      <c r="K171" s="7">
        <f>VLOOKUP($B171,Catalogue!$A$2:$F$51,6,0)</f>
        <v>11.2</v>
      </c>
      <c r="L171" s="7">
        <f t="shared" si="10"/>
        <v>70</v>
      </c>
      <c r="M171" s="7">
        <f t="shared" si="11"/>
        <v>78.399999999999991</v>
      </c>
      <c r="N171">
        <f t="shared" si="12"/>
        <v>19</v>
      </c>
      <c r="O171" t="str">
        <f t="shared" si="13"/>
        <v>Jun</v>
      </c>
      <c r="P171">
        <f t="shared" si="14"/>
        <v>2023</v>
      </c>
    </row>
    <row r="172" spans="1:16" x14ac:dyDescent="0.3">
      <c r="A172" s="1">
        <v>45097</v>
      </c>
      <c r="B172" t="s">
        <v>42</v>
      </c>
      <c r="C172">
        <v>14</v>
      </c>
      <c r="D172" t="s">
        <v>120</v>
      </c>
      <c r="E172" t="s">
        <v>121</v>
      </c>
      <c r="F172" s="5">
        <v>0</v>
      </c>
      <c r="G172" t="str">
        <f>VLOOKUP($B172,Catalogue!$A$2:$F$51,2,0)</f>
        <v>Product16</v>
      </c>
      <c r="H172" t="str">
        <f>VLOOKUP($B172,Catalogue!$A$2:$F$51,3,0)</f>
        <v>Category02</v>
      </c>
      <c r="I172" t="str">
        <f>VLOOKUP($B172,Catalogue!$A$2:$F$51,4,0)</f>
        <v>Lt</v>
      </c>
      <c r="J172" s="7">
        <f>VLOOKUP($B172,Catalogue!$A$2:$F$51,5,0)</f>
        <v>44</v>
      </c>
      <c r="K172" s="7">
        <f>VLOOKUP($B172,Catalogue!$A$2:$F$51,6,0)</f>
        <v>72.599999999999994</v>
      </c>
      <c r="L172" s="7">
        <f t="shared" si="10"/>
        <v>616</v>
      </c>
      <c r="M172" s="7">
        <f t="shared" si="11"/>
        <v>1016.3999999999999</v>
      </c>
      <c r="N172">
        <f t="shared" si="12"/>
        <v>20</v>
      </c>
      <c r="O172" t="str">
        <f t="shared" si="13"/>
        <v>Jun</v>
      </c>
      <c r="P172">
        <f t="shared" si="14"/>
        <v>2023</v>
      </c>
    </row>
    <row r="173" spans="1:16" x14ac:dyDescent="0.3">
      <c r="A173" s="1">
        <v>45098</v>
      </c>
      <c r="B173" t="s">
        <v>63</v>
      </c>
      <c r="C173">
        <v>6</v>
      </c>
      <c r="D173" t="s">
        <v>120</v>
      </c>
      <c r="E173" t="s">
        <v>122</v>
      </c>
      <c r="F173" s="5">
        <v>0</v>
      </c>
      <c r="G173" t="str">
        <f>VLOOKUP($B173,Catalogue!$A$2:$F$51,2,0)</f>
        <v>Product26</v>
      </c>
      <c r="H173" t="str">
        <f>VLOOKUP($B173,Catalogue!$A$2:$F$51,3,0)</f>
        <v>Category03</v>
      </c>
      <c r="I173" t="str">
        <f>VLOOKUP($B173,Catalogue!$A$2:$F$51,4,0)</f>
        <v>Kg</v>
      </c>
      <c r="J173" s="7">
        <f>VLOOKUP($B173,Catalogue!$A$2:$F$51,5,0)</f>
        <v>98</v>
      </c>
      <c r="K173" s="7">
        <f>VLOOKUP($B173,Catalogue!$A$2:$F$51,6,0)</f>
        <v>161.69999999999999</v>
      </c>
      <c r="L173" s="7">
        <f t="shared" si="10"/>
        <v>588</v>
      </c>
      <c r="M173" s="7">
        <f t="shared" si="11"/>
        <v>970.19999999999993</v>
      </c>
      <c r="N173">
        <f t="shared" si="12"/>
        <v>21</v>
      </c>
      <c r="O173" t="str">
        <f t="shared" si="13"/>
        <v>Jun</v>
      </c>
      <c r="P173">
        <f t="shared" si="14"/>
        <v>2023</v>
      </c>
    </row>
    <row r="174" spans="1:16" x14ac:dyDescent="0.3">
      <c r="A174" s="1">
        <v>45099</v>
      </c>
      <c r="B174" t="s">
        <v>59</v>
      </c>
      <c r="C174">
        <v>6</v>
      </c>
      <c r="D174" t="s">
        <v>121</v>
      </c>
      <c r="E174" t="s">
        <v>122</v>
      </c>
      <c r="F174" s="5">
        <v>0</v>
      </c>
      <c r="G174" t="str">
        <f>VLOOKUP($B174,Catalogue!$A$2:$F$51,2,0)</f>
        <v>Product24</v>
      </c>
      <c r="H174" t="str">
        <f>VLOOKUP($B174,Catalogue!$A$2:$F$51,3,0)</f>
        <v>Category03</v>
      </c>
      <c r="I174" t="str">
        <f>VLOOKUP($B174,Catalogue!$A$2:$F$51,4,0)</f>
        <v>Lt</v>
      </c>
      <c r="J174" s="7">
        <f>VLOOKUP($B174,Catalogue!$A$2:$F$51,5,0)</f>
        <v>136</v>
      </c>
      <c r="K174" s="7">
        <f>VLOOKUP($B174,Catalogue!$A$2:$F$51,6,0)</f>
        <v>153.68</v>
      </c>
      <c r="L174" s="7">
        <f t="shared" si="10"/>
        <v>816</v>
      </c>
      <c r="M174" s="7">
        <f t="shared" si="11"/>
        <v>922.08</v>
      </c>
      <c r="N174">
        <f t="shared" si="12"/>
        <v>22</v>
      </c>
      <c r="O174" t="str">
        <f t="shared" si="13"/>
        <v>Jun</v>
      </c>
      <c r="P174">
        <f t="shared" si="14"/>
        <v>2023</v>
      </c>
    </row>
    <row r="175" spans="1:16" x14ac:dyDescent="0.3">
      <c r="A175" s="1">
        <v>45100</v>
      </c>
      <c r="B175" t="s">
        <v>23</v>
      </c>
      <c r="C175">
        <v>5</v>
      </c>
      <c r="D175" t="s">
        <v>123</v>
      </c>
      <c r="E175" t="s">
        <v>121</v>
      </c>
      <c r="F175" s="5">
        <v>0</v>
      </c>
      <c r="G175" t="str">
        <f>VLOOKUP($B175,Catalogue!$A$2:$F$51,2,0)</f>
        <v>Product7</v>
      </c>
      <c r="H175" t="str">
        <f>VLOOKUP($B175,Catalogue!$A$2:$F$51,3,0)</f>
        <v>Category01</v>
      </c>
      <c r="I175" t="str">
        <f>VLOOKUP($B175,Catalogue!$A$2:$F$51,4,0)</f>
        <v>Ft</v>
      </c>
      <c r="J175" s="7">
        <f>VLOOKUP($B175,Catalogue!$A$2:$F$51,5,0)</f>
        <v>10</v>
      </c>
      <c r="K175" s="7">
        <f>VLOOKUP($B175,Catalogue!$A$2:$F$51,6,0)</f>
        <v>11.2</v>
      </c>
      <c r="L175" s="7">
        <f t="shared" si="10"/>
        <v>50</v>
      </c>
      <c r="M175" s="7">
        <f t="shared" si="11"/>
        <v>56</v>
      </c>
      <c r="N175">
        <f t="shared" si="12"/>
        <v>23</v>
      </c>
      <c r="O175" t="str">
        <f t="shared" si="13"/>
        <v>Jun</v>
      </c>
      <c r="P175">
        <f t="shared" si="14"/>
        <v>2023</v>
      </c>
    </row>
    <row r="176" spans="1:16" x14ac:dyDescent="0.3">
      <c r="A176" s="1">
        <v>45101</v>
      </c>
      <c r="B176" t="s">
        <v>55</v>
      </c>
      <c r="C176">
        <v>18</v>
      </c>
      <c r="D176" t="s">
        <v>123</v>
      </c>
      <c r="E176" t="s">
        <v>122</v>
      </c>
      <c r="F176" s="5">
        <v>0</v>
      </c>
      <c r="G176" t="str">
        <f>VLOOKUP($B176,Catalogue!$A$2:$F$51,2,0)</f>
        <v>Product22</v>
      </c>
      <c r="H176" t="str">
        <f>VLOOKUP($B176,Catalogue!$A$2:$F$51,3,0)</f>
        <v>Category03</v>
      </c>
      <c r="I176" t="str">
        <f>VLOOKUP($B176,Catalogue!$A$2:$F$51,4,0)</f>
        <v>No.</v>
      </c>
      <c r="J176" s="7">
        <f>VLOOKUP($B176,Catalogue!$A$2:$F$51,5,0)</f>
        <v>10</v>
      </c>
      <c r="K176" s="7">
        <f>VLOOKUP($B176,Catalogue!$A$2:$F$51,6,0)</f>
        <v>11.2</v>
      </c>
      <c r="L176" s="7">
        <f t="shared" si="10"/>
        <v>180</v>
      </c>
      <c r="M176" s="7">
        <f t="shared" si="11"/>
        <v>201.6</v>
      </c>
      <c r="N176">
        <f t="shared" si="12"/>
        <v>24</v>
      </c>
      <c r="O176" t="str">
        <f t="shared" si="13"/>
        <v>Jun</v>
      </c>
      <c r="P176">
        <f t="shared" si="14"/>
        <v>2023</v>
      </c>
    </row>
    <row r="177" spans="1:16" x14ac:dyDescent="0.3">
      <c r="A177" s="1">
        <v>45102</v>
      </c>
      <c r="B177" t="s">
        <v>107</v>
      </c>
      <c r="C177">
        <v>13</v>
      </c>
      <c r="D177" t="s">
        <v>121</v>
      </c>
      <c r="E177" t="s">
        <v>121</v>
      </c>
      <c r="F177" s="5">
        <v>0</v>
      </c>
      <c r="G177" t="str">
        <f>VLOOKUP($B177,Catalogue!$A$2:$F$51,2,0)</f>
        <v>Product47</v>
      </c>
      <c r="H177" t="str">
        <f>VLOOKUP($B177,Catalogue!$A$2:$F$51,3,0)</f>
        <v>Category05</v>
      </c>
      <c r="I177" t="str">
        <f>VLOOKUP($B177,Catalogue!$A$2:$F$51,4,0)</f>
        <v>Ft</v>
      </c>
      <c r="J177" s="7">
        <f>VLOOKUP($B177,Catalogue!$A$2:$F$51,5,0)</f>
        <v>10</v>
      </c>
      <c r="K177" s="7">
        <f>VLOOKUP($B177,Catalogue!$A$2:$F$51,6,0)</f>
        <v>11.2</v>
      </c>
      <c r="L177" s="7">
        <f t="shared" si="10"/>
        <v>130</v>
      </c>
      <c r="M177" s="7">
        <f t="shared" si="11"/>
        <v>145.6</v>
      </c>
      <c r="N177">
        <f t="shared" si="12"/>
        <v>25</v>
      </c>
      <c r="O177" t="str">
        <f t="shared" si="13"/>
        <v>Jun</v>
      </c>
      <c r="P177">
        <f t="shared" si="14"/>
        <v>2023</v>
      </c>
    </row>
    <row r="178" spans="1:16" x14ac:dyDescent="0.3">
      <c r="A178" s="1">
        <v>45103</v>
      </c>
      <c r="B178" t="s">
        <v>38</v>
      </c>
      <c r="C178">
        <v>1</v>
      </c>
      <c r="D178" t="s">
        <v>120</v>
      </c>
      <c r="E178" t="s">
        <v>122</v>
      </c>
      <c r="F178" s="5">
        <v>0</v>
      </c>
      <c r="G178" t="str">
        <f>VLOOKUP($B178,Catalogue!$A$2:$F$51,2,0)</f>
        <v>Product14</v>
      </c>
      <c r="H178" t="str">
        <f>VLOOKUP($B178,Catalogue!$A$2:$F$51,3,0)</f>
        <v>Category02</v>
      </c>
      <c r="I178" t="str">
        <f>VLOOKUP($B178,Catalogue!$A$2:$F$51,4,0)</f>
        <v>No.</v>
      </c>
      <c r="J178" s="7">
        <f>VLOOKUP($B178,Catalogue!$A$2:$F$51,5,0)</f>
        <v>98</v>
      </c>
      <c r="K178" s="7">
        <f>VLOOKUP($B178,Catalogue!$A$2:$F$51,6,0)</f>
        <v>110.74</v>
      </c>
      <c r="L178" s="7">
        <f t="shared" si="10"/>
        <v>98</v>
      </c>
      <c r="M178" s="7">
        <f t="shared" si="11"/>
        <v>110.74</v>
      </c>
      <c r="N178">
        <f t="shared" si="12"/>
        <v>26</v>
      </c>
      <c r="O178" t="str">
        <f t="shared" si="13"/>
        <v>Jun</v>
      </c>
      <c r="P178">
        <f t="shared" si="14"/>
        <v>2023</v>
      </c>
    </row>
    <row r="179" spans="1:16" x14ac:dyDescent="0.3">
      <c r="A179" s="1">
        <v>45104</v>
      </c>
      <c r="B179" t="s">
        <v>23</v>
      </c>
      <c r="C179">
        <v>6</v>
      </c>
      <c r="D179" t="s">
        <v>120</v>
      </c>
      <c r="E179" t="s">
        <v>121</v>
      </c>
      <c r="F179" s="5">
        <v>0</v>
      </c>
      <c r="G179" t="str">
        <f>VLOOKUP($B179,Catalogue!$A$2:$F$51,2,0)</f>
        <v>Product7</v>
      </c>
      <c r="H179" t="str">
        <f>VLOOKUP($B179,Catalogue!$A$2:$F$51,3,0)</f>
        <v>Category01</v>
      </c>
      <c r="I179" t="str">
        <f>VLOOKUP($B179,Catalogue!$A$2:$F$51,4,0)</f>
        <v>Ft</v>
      </c>
      <c r="J179" s="7">
        <f>VLOOKUP($B179,Catalogue!$A$2:$F$51,5,0)</f>
        <v>10</v>
      </c>
      <c r="K179" s="7">
        <f>VLOOKUP($B179,Catalogue!$A$2:$F$51,6,0)</f>
        <v>11.2</v>
      </c>
      <c r="L179" s="7">
        <f t="shared" si="10"/>
        <v>60</v>
      </c>
      <c r="M179" s="7">
        <f t="shared" si="11"/>
        <v>67.199999999999989</v>
      </c>
      <c r="N179">
        <f t="shared" si="12"/>
        <v>27</v>
      </c>
      <c r="O179" t="str">
        <f t="shared" si="13"/>
        <v>Jun</v>
      </c>
      <c r="P179">
        <f t="shared" si="14"/>
        <v>2023</v>
      </c>
    </row>
    <row r="180" spans="1:16" x14ac:dyDescent="0.3">
      <c r="A180" s="1">
        <v>45105</v>
      </c>
      <c r="B180" t="s">
        <v>20</v>
      </c>
      <c r="C180">
        <v>9</v>
      </c>
      <c r="D180" t="s">
        <v>121</v>
      </c>
      <c r="E180" t="s">
        <v>122</v>
      </c>
      <c r="F180" s="5">
        <v>0</v>
      </c>
      <c r="G180" t="str">
        <f>VLOOKUP($B180,Catalogue!$A$2:$F$51,2,0)</f>
        <v>Product6</v>
      </c>
      <c r="H180" t="str">
        <f>VLOOKUP($B180,Catalogue!$A$2:$F$51,3,0)</f>
        <v>Category01</v>
      </c>
      <c r="I180" t="str">
        <f>VLOOKUP($B180,Catalogue!$A$2:$F$51,4,0)</f>
        <v>No.</v>
      </c>
      <c r="J180" s="7">
        <f>VLOOKUP($B180,Catalogue!$A$2:$F$51,5,0)</f>
        <v>124</v>
      </c>
      <c r="K180" s="7">
        <f>VLOOKUP($B180,Catalogue!$A$2:$F$51,6,0)</f>
        <v>204.60000000000002</v>
      </c>
      <c r="L180" s="7">
        <f t="shared" si="10"/>
        <v>1116</v>
      </c>
      <c r="M180" s="7">
        <f t="shared" si="11"/>
        <v>1841.4</v>
      </c>
      <c r="N180">
        <f t="shared" si="12"/>
        <v>28</v>
      </c>
      <c r="O180" t="str">
        <f t="shared" si="13"/>
        <v>Jun</v>
      </c>
      <c r="P180">
        <f t="shared" si="14"/>
        <v>2023</v>
      </c>
    </row>
    <row r="181" spans="1:16" x14ac:dyDescent="0.3">
      <c r="A181" s="1">
        <v>45106</v>
      </c>
      <c r="B181" t="s">
        <v>20</v>
      </c>
      <c r="C181">
        <v>17</v>
      </c>
      <c r="D181" t="s">
        <v>120</v>
      </c>
      <c r="E181" t="s">
        <v>122</v>
      </c>
      <c r="F181" s="5">
        <v>0</v>
      </c>
      <c r="G181" t="str">
        <f>VLOOKUP($B181,Catalogue!$A$2:$F$51,2,0)</f>
        <v>Product6</v>
      </c>
      <c r="H181" t="str">
        <f>VLOOKUP($B181,Catalogue!$A$2:$F$51,3,0)</f>
        <v>Category01</v>
      </c>
      <c r="I181" t="str">
        <f>VLOOKUP($B181,Catalogue!$A$2:$F$51,4,0)</f>
        <v>No.</v>
      </c>
      <c r="J181" s="7">
        <f>VLOOKUP($B181,Catalogue!$A$2:$F$51,5,0)</f>
        <v>124</v>
      </c>
      <c r="K181" s="7">
        <f>VLOOKUP($B181,Catalogue!$A$2:$F$51,6,0)</f>
        <v>204.60000000000002</v>
      </c>
      <c r="L181" s="7">
        <f t="shared" si="10"/>
        <v>2108</v>
      </c>
      <c r="M181" s="7">
        <f t="shared" si="11"/>
        <v>3478.2000000000003</v>
      </c>
      <c r="N181">
        <f t="shared" si="12"/>
        <v>29</v>
      </c>
      <c r="O181" t="str">
        <f t="shared" si="13"/>
        <v>Jun</v>
      </c>
      <c r="P181">
        <f t="shared" si="14"/>
        <v>2023</v>
      </c>
    </row>
    <row r="182" spans="1:16" x14ac:dyDescent="0.3">
      <c r="A182" s="1">
        <v>45107</v>
      </c>
      <c r="B182" t="s">
        <v>48</v>
      </c>
      <c r="C182">
        <v>11</v>
      </c>
      <c r="D182" t="s">
        <v>120</v>
      </c>
      <c r="E182" t="s">
        <v>121</v>
      </c>
      <c r="F182" s="5">
        <v>0</v>
      </c>
      <c r="G182" t="str">
        <f>VLOOKUP($B182,Catalogue!$A$2:$F$51,2,0)</f>
        <v>Product19</v>
      </c>
      <c r="H182" t="str">
        <f>VLOOKUP($B182,Catalogue!$A$2:$F$51,3,0)</f>
        <v>Category02</v>
      </c>
      <c r="I182" t="str">
        <f>VLOOKUP($B182,Catalogue!$A$2:$F$51,4,0)</f>
        <v>Lt</v>
      </c>
      <c r="J182" s="7">
        <f>VLOOKUP($B182,Catalogue!$A$2:$F$51,5,0)</f>
        <v>124</v>
      </c>
      <c r="K182" s="7">
        <f>VLOOKUP($B182,Catalogue!$A$2:$F$51,6,0)</f>
        <v>167.4</v>
      </c>
      <c r="L182" s="7">
        <f t="shared" si="10"/>
        <v>1364</v>
      </c>
      <c r="M182" s="7">
        <f t="shared" si="11"/>
        <v>1841.4</v>
      </c>
      <c r="N182">
        <f t="shared" si="12"/>
        <v>30</v>
      </c>
      <c r="O182" t="str">
        <f t="shared" si="13"/>
        <v>Jun</v>
      </c>
      <c r="P182">
        <f t="shared" si="14"/>
        <v>2023</v>
      </c>
    </row>
    <row r="183" spans="1:16" x14ac:dyDescent="0.3">
      <c r="A183" s="1">
        <v>45108</v>
      </c>
      <c r="B183" t="s">
        <v>73</v>
      </c>
      <c r="C183">
        <v>11</v>
      </c>
      <c r="D183" t="s">
        <v>121</v>
      </c>
      <c r="E183" t="s">
        <v>122</v>
      </c>
      <c r="F183" s="5">
        <v>0</v>
      </c>
      <c r="G183" t="str">
        <f>VLOOKUP($B183,Catalogue!$A$2:$F$51,2,0)</f>
        <v>Product31</v>
      </c>
      <c r="H183" t="str">
        <f>VLOOKUP($B183,Catalogue!$A$2:$F$51,3,0)</f>
        <v>Category03</v>
      </c>
      <c r="I183" t="str">
        <f>VLOOKUP($B183,Catalogue!$A$2:$F$51,4,0)</f>
        <v>Ft</v>
      </c>
      <c r="J183" s="7">
        <f>VLOOKUP($B183,Catalogue!$A$2:$F$51,5,0)</f>
        <v>124</v>
      </c>
      <c r="K183" s="7">
        <f>VLOOKUP($B183,Catalogue!$A$2:$F$51,6,0)</f>
        <v>163.68</v>
      </c>
      <c r="L183" s="7">
        <f t="shared" si="10"/>
        <v>1364</v>
      </c>
      <c r="M183" s="7">
        <f t="shared" si="11"/>
        <v>1800.48</v>
      </c>
      <c r="N183">
        <f t="shared" si="12"/>
        <v>1</v>
      </c>
      <c r="O183" t="str">
        <f t="shared" si="13"/>
        <v>Jul</v>
      </c>
      <c r="P183">
        <f t="shared" si="14"/>
        <v>2023</v>
      </c>
    </row>
    <row r="184" spans="1:16" x14ac:dyDescent="0.3">
      <c r="A184" s="1">
        <v>45109</v>
      </c>
      <c r="B184" t="s">
        <v>6</v>
      </c>
      <c r="C184">
        <v>14</v>
      </c>
      <c r="D184" t="s">
        <v>123</v>
      </c>
      <c r="E184" t="s">
        <v>122</v>
      </c>
      <c r="F184" s="5">
        <v>0</v>
      </c>
      <c r="G184" t="str">
        <f>VLOOKUP($B184,Catalogue!$A$2:$F$51,2,0)</f>
        <v>Product1</v>
      </c>
      <c r="H184" t="str">
        <f>VLOOKUP($B184,Catalogue!$A$2:$F$51,3,0)</f>
        <v>Category01</v>
      </c>
      <c r="I184" t="str">
        <f>VLOOKUP($B184,Catalogue!$A$2:$F$51,4,0)</f>
        <v>Kg</v>
      </c>
      <c r="J184" s="7">
        <f>VLOOKUP($B184,Catalogue!$A$2:$F$51,5,0)</f>
        <v>98</v>
      </c>
      <c r="K184" s="7">
        <f>VLOOKUP($B184,Catalogue!$A$2:$F$51,6,0)</f>
        <v>129.36000000000001</v>
      </c>
      <c r="L184" s="7">
        <f t="shared" si="10"/>
        <v>1372</v>
      </c>
      <c r="M184" s="7">
        <f t="shared" si="11"/>
        <v>1811.0400000000002</v>
      </c>
      <c r="N184">
        <f t="shared" si="12"/>
        <v>2</v>
      </c>
      <c r="O184" t="str">
        <f t="shared" si="13"/>
        <v>Jul</v>
      </c>
      <c r="P184">
        <f t="shared" si="14"/>
        <v>2023</v>
      </c>
    </row>
    <row r="185" spans="1:16" x14ac:dyDescent="0.3">
      <c r="A185" s="1">
        <v>45110</v>
      </c>
      <c r="B185" t="s">
        <v>99</v>
      </c>
      <c r="C185">
        <v>1</v>
      </c>
      <c r="D185" t="s">
        <v>123</v>
      </c>
      <c r="E185" t="s">
        <v>121</v>
      </c>
      <c r="F185" s="5">
        <v>0</v>
      </c>
      <c r="G185" t="str">
        <f>VLOOKUP($B185,Catalogue!$A$2:$F$51,2,0)</f>
        <v>Product43</v>
      </c>
      <c r="H185" t="str">
        <f>VLOOKUP($B185,Catalogue!$A$2:$F$51,3,0)</f>
        <v>Category05</v>
      </c>
      <c r="I185" t="str">
        <f>VLOOKUP($B185,Catalogue!$A$2:$F$51,4,0)</f>
        <v>Lt</v>
      </c>
      <c r="J185" s="7">
        <f>VLOOKUP($B185,Catalogue!$A$2:$F$51,5,0)</f>
        <v>133</v>
      </c>
      <c r="K185" s="7">
        <f>VLOOKUP($B185,Catalogue!$A$2:$F$51,6,0)</f>
        <v>151.62</v>
      </c>
      <c r="L185" s="7">
        <f t="shared" si="10"/>
        <v>133</v>
      </c>
      <c r="M185" s="7">
        <f t="shared" si="11"/>
        <v>151.62</v>
      </c>
      <c r="N185">
        <f t="shared" si="12"/>
        <v>3</v>
      </c>
      <c r="O185" t="str">
        <f t="shared" si="13"/>
        <v>Jul</v>
      </c>
      <c r="P185">
        <f t="shared" si="14"/>
        <v>2023</v>
      </c>
    </row>
    <row r="186" spans="1:16" x14ac:dyDescent="0.3">
      <c r="A186" s="1">
        <v>45111</v>
      </c>
      <c r="B186" t="s">
        <v>101</v>
      </c>
      <c r="C186">
        <v>17</v>
      </c>
      <c r="D186" t="s">
        <v>121</v>
      </c>
      <c r="E186" t="s">
        <v>122</v>
      </c>
      <c r="F186" s="5">
        <v>0</v>
      </c>
      <c r="G186" t="str">
        <f>VLOOKUP($B186,Catalogue!$A$2:$F$51,2,0)</f>
        <v>Product44</v>
      </c>
      <c r="H186" t="str">
        <f>VLOOKUP($B186,Catalogue!$A$2:$F$51,3,0)</f>
        <v>Category05</v>
      </c>
      <c r="I186" t="str">
        <f>VLOOKUP($B186,Catalogue!$A$2:$F$51,4,0)</f>
        <v>Ft</v>
      </c>
      <c r="J186" s="7">
        <f>VLOOKUP($B186,Catalogue!$A$2:$F$51,5,0)</f>
        <v>124</v>
      </c>
      <c r="K186" s="7">
        <f>VLOOKUP($B186,Catalogue!$A$2:$F$51,6,0)</f>
        <v>140.12</v>
      </c>
      <c r="L186" s="7">
        <f t="shared" si="10"/>
        <v>2108</v>
      </c>
      <c r="M186" s="7">
        <f t="shared" si="11"/>
        <v>2382.04</v>
      </c>
      <c r="N186">
        <f t="shared" si="12"/>
        <v>4</v>
      </c>
      <c r="O186" t="str">
        <f t="shared" si="13"/>
        <v>Jul</v>
      </c>
      <c r="P186">
        <f t="shared" si="14"/>
        <v>2023</v>
      </c>
    </row>
    <row r="187" spans="1:16" x14ac:dyDescent="0.3">
      <c r="A187" s="1">
        <v>45112</v>
      </c>
      <c r="B187" t="s">
        <v>103</v>
      </c>
      <c r="C187">
        <v>20</v>
      </c>
      <c r="D187" t="s">
        <v>120</v>
      </c>
      <c r="E187" t="s">
        <v>121</v>
      </c>
      <c r="F187" s="5">
        <v>0</v>
      </c>
      <c r="G187" t="str">
        <f>VLOOKUP($B187,Catalogue!$A$2:$F$51,2,0)</f>
        <v>Product45</v>
      </c>
      <c r="H187" t="str">
        <f>VLOOKUP($B187,Catalogue!$A$2:$F$51,3,0)</f>
        <v>Category05</v>
      </c>
      <c r="I187" t="str">
        <f>VLOOKUP($B187,Catalogue!$A$2:$F$51,4,0)</f>
        <v>Kg</v>
      </c>
      <c r="J187" s="7">
        <f>VLOOKUP($B187,Catalogue!$A$2:$F$51,5,0)</f>
        <v>10</v>
      </c>
      <c r="K187" s="7">
        <f>VLOOKUP($B187,Catalogue!$A$2:$F$51,6,0)</f>
        <v>14.100000000000001</v>
      </c>
      <c r="L187" s="7">
        <f t="shared" si="10"/>
        <v>200</v>
      </c>
      <c r="M187" s="7">
        <f t="shared" si="11"/>
        <v>282</v>
      </c>
      <c r="N187">
        <f t="shared" si="12"/>
        <v>5</v>
      </c>
      <c r="O187" t="str">
        <f t="shared" si="13"/>
        <v>Jul</v>
      </c>
      <c r="P187">
        <f t="shared" si="14"/>
        <v>2023</v>
      </c>
    </row>
    <row r="188" spans="1:16" x14ac:dyDescent="0.3">
      <c r="A188" s="1">
        <v>45113</v>
      </c>
      <c r="B188" t="s">
        <v>34</v>
      </c>
      <c r="C188">
        <v>18</v>
      </c>
      <c r="D188" t="s">
        <v>120</v>
      </c>
      <c r="E188" t="s">
        <v>122</v>
      </c>
      <c r="F188" s="5">
        <v>0</v>
      </c>
      <c r="G188" t="str">
        <f>VLOOKUP($B188,Catalogue!$A$2:$F$51,2,0)</f>
        <v>Product12</v>
      </c>
      <c r="H188" t="str">
        <f>VLOOKUP($B188,Catalogue!$A$2:$F$51,3,0)</f>
        <v>Category02</v>
      </c>
      <c r="I188" t="str">
        <f>VLOOKUP($B188,Catalogue!$A$2:$F$51,4,0)</f>
        <v>Ft</v>
      </c>
      <c r="J188" s="7">
        <f>VLOOKUP($B188,Catalogue!$A$2:$F$51,5,0)</f>
        <v>12</v>
      </c>
      <c r="K188" s="7">
        <f>VLOOKUP($B188,Catalogue!$A$2:$F$51,6,0)</f>
        <v>13.44</v>
      </c>
      <c r="L188" s="7">
        <f t="shared" si="10"/>
        <v>216</v>
      </c>
      <c r="M188" s="7">
        <f t="shared" si="11"/>
        <v>241.92</v>
      </c>
      <c r="N188">
        <f t="shared" si="12"/>
        <v>6</v>
      </c>
      <c r="O188" t="str">
        <f t="shared" si="13"/>
        <v>Jul</v>
      </c>
      <c r="P188">
        <f t="shared" si="14"/>
        <v>2023</v>
      </c>
    </row>
    <row r="189" spans="1:16" x14ac:dyDescent="0.3">
      <c r="A189" s="1">
        <v>45114</v>
      </c>
      <c r="B189" t="s">
        <v>10</v>
      </c>
      <c r="C189">
        <v>16</v>
      </c>
      <c r="D189" t="s">
        <v>121</v>
      </c>
      <c r="E189" t="s">
        <v>121</v>
      </c>
      <c r="F189" s="5">
        <v>0</v>
      </c>
      <c r="G189" t="str">
        <f>VLOOKUP($B189,Catalogue!$A$2:$F$51,2,0)</f>
        <v>Product2</v>
      </c>
      <c r="H189" t="str">
        <f>VLOOKUP($B189,Catalogue!$A$2:$F$51,3,0)</f>
        <v>Category01</v>
      </c>
      <c r="I189" t="str">
        <f>VLOOKUP($B189,Catalogue!$A$2:$F$51,4,0)</f>
        <v>Kg</v>
      </c>
      <c r="J189" s="7">
        <f>VLOOKUP($B189,Catalogue!$A$2:$F$51,5,0)</f>
        <v>105</v>
      </c>
      <c r="K189" s="7">
        <f>VLOOKUP($B189,Catalogue!$A$2:$F$51,6,0)</f>
        <v>117.6</v>
      </c>
      <c r="L189" s="7">
        <f t="shared" si="10"/>
        <v>1680</v>
      </c>
      <c r="M189" s="7">
        <f t="shared" si="11"/>
        <v>1881.6</v>
      </c>
      <c r="N189">
        <f t="shared" si="12"/>
        <v>7</v>
      </c>
      <c r="O189" t="str">
        <f t="shared" si="13"/>
        <v>Jul</v>
      </c>
      <c r="P189">
        <f t="shared" si="14"/>
        <v>2023</v>
      </c>
    </row>
    <row r="190" spans="1:16" x14ac:dyDescent="0.3">
      <c r="A190" s="1">
        <v>45115</v>
      </c>
      <c r="B190" t="s">
        <v>20</v>
      </c>
      <c r="C190">
        <v>5</v>
      </c>
      <c r="D190" t="s">
        <v>120</v>
      </c>
      <c r="E190" t="s">
        <v>122</v>
      </c>
      <c r="F190" s="5">
        <v>0</v>
      </c>
      <c r="G190" t="str">
        <f>VLOOKUP($B190,Catalogue!$A$2:$F$51,2,0)</f>
        <v>Product6</v>
      </c>
      <c r="H190" t="str">
        <f>VLOOKUP($B190,Catalogue!$A$2:$F$51,3,0)</f>
        <v>Category01</v>
      </c>
      <c r="I190" t="str">
        <f>VLOOKUP($B190,Catalogue!$A$2:$F$51,4,0)</f>
        <v>No.</v>
      </c>
      <c r="J190" s="7">
        <f>VLOOKUP($B190,Catalogue!$A$2:$F$51,5,0)</f>
        <v>124</v>
      </c>
      <c r="K190" s="7">
        <f>VLOOKUP($B190,Catalogue!$A$2:$F$51,6,0)</f>
        <v>204.60000000000002</v>
      </c>
      <c r="L190" s="7">
        <f t="shared" si="10"/>
        <v>620</v>
      </c>
      <c r="M190" s="7">
        <f t="shared" si="11"/>
        <v>1023.0000000000001</v>
      </c>
      <c r="N190">
        <f t="shared" si="12"/>
        <v>8</v>
      </c>
      <c r="O190" t="str">
        <f t="shared" si="13"/>
        <v>Jul</v>
      </c>
      <c r="P190">
        <f t="shared" si="14"/>
        <v>2023</v>
      </c>
    </row>
    <row r="191" spans="1:16" x14ac:dyDescent="0.3">
      <c r="A191" s="1">
        <v>45116</v>
      </c>
      <c r="B191" t="s">
        <v>38</v>
      </c>
      <c r="C191">
        <v>19</v>
      </c>
      <c r="D191" t="s">
        <v>120</v>
      </c>
      <c r="E191" t="s">
        <v>122</v>
      </c>
      <c r="F191" s="5">
        <v>0</v>
      </c>
      <c r="G191" t="str">
        <f>VLOOKUP($B191,Catalogue!$A$2:$F$51,2,0)</f>
        <v>Product14</v>
      </c>
      <c r="H191" t="str">
        <f>VLOOKUP($B191,Catalogue!$A$2:$F$51,3,0)</f>
        <v>Category02</v>
      </c>
      <c r="I191" t="str">
        <f>VLOOKUP($B191,Catalogue!$A$2:$F$51,4,0)</f>
        <v>No.</v>
      </c>
      <c r="J191" s="7">
        <f>VLOOKUP($B191,Catalogue!$A$2:$F$51,5,0)</f>
        <v>98</v>
      </c>
      <c r="K191" s="7">
        <f>VLOOKUP($B191,Catalogue!$A$2:$F$51,6,0)</f>
        <v>110.74</v>
      </c>
      <c r="L191" s="7">
        <f t="shared" si="10"/>
        <v>1862</v>
      </c>
      <c r="M191" s="7">
        <f t="shared" si="11"/>
        <v>2104.06</v>
      </c>
      <c r="N191">
        <f t="shared" si="12"/>
        <v>9</v>
      </c>
      <c r="O191" t="str">
        <f t="shared" si="13"/>
        <v>Jul</v>
      </c>
      <c r="P191">
        <f t="shared" si="14"/>
        <v>2023</v>
      </c>
    </row>
    <row r="192" spans="1:16" x14ac:dyDescent="0.3">
      <c r="A192" s="1">
        <v>45117</v>
      </c>
      <c r="B192" t="s">
        <v>71</v>
      </c>
      <c r="C192">
        <v>15</v>
      </c>
      <c r="D192" t="s">
        <v>121</v>
      </c>
      <c r="E192" t="s">
        <v>121</v>
      </c>
      <c r="F192" s="5">
        <v>0</v>
      </c>
      <c r="G192" t="str">
        <f>VLOOKUP($B192,Catalogue!$A$2:$F$51,2,0)</f>
        <v>Product30</v>
      </c>
      <c r="H192" t="str">
        <f>VLOOKUP($B192,Catalogue!$A$2:$F$51,3,0)</f>
        <v>Category03</v>
      </c>
      <c r="I192" t="str">
        <f>VLOOKUP($B192,Catalogue!$A$2:$F$51,4,0)</f>
        <v>No.</v>
      </c>
      <c r="J192" s="7">
        <f>VLOOKUP($B192,Catalogue!$A$2:$F$51,5,0)</f>
        <v>133</v>
      </c>
      <c r="K192" s="7">
        <f>VLOOKUP($B192,Catalogue!$A$2:$F$51,6,0)</f>
        <v>194.18</v>
      </c>
      <c r="L192" s="7">
        <f t="shared" si="10"/>
        <v>1995</v>
      </c>
      <c r="M192" s="7">
        <f t="shared" si="11"/>
        <v>2912.7000000000003</v>
      </c>
      <c r="N192">
        <f t="shared" si="12"/>
        <v>10</v>
      </c>
      <c r="O192" t="str">
        <f t="shared" si="13"/>
        <v>Jul</v>
      </c>
      <c r="P192">
        <f t="shared" si="14"/>
        <v>2023</v>
      </c>
    </row>
    <row r="193" spans="1:16" x14ac:dyDescent="0.3">
      <c r="A193" s="1">
        <v>45118</v>
      </c>
      <c r="B193" t="s">
        <v>69</v>
      </c>
      <c r="C193">
        <v>12</v>
      </c>
      <c r="D193" t="s">
        <v>123</v>
      </c>
      <c r="E193" t="s">
        <v>122</v>
      </c>
      <c r="F193" s="5">
        <v>0</v>
      </c>
      <c r="G193" t="str">
        <f>VLOOKUP($B193,Catalogue!$A$2:$F$51,2,0)</f>
        <v>Product29</v>
      </c>
      <c r="H193" t="str">
        <f>VLOOKUP($B193,Catalogue!$A$2:$F$51,3,0)</f>
        <v>Category03</v>
      </c>
      <c r="I193" t="str">
        <f>VLOOKUP($B193,Catalogue!$A$2:$F$51,4,0)</f>
        <v>Kg</v>
      </c>
      <c r="J193" s="7">
        <f>VLOOKUP($B193,Catalogue!$A$2:$F$51,5,0)</f>
        <v>71</v>
      </c>
      <c r="K193" s="7">
        <f>VLOOKUP($B193,Catalogue!$A$2:$F$51,6,0)</f>
        <v>95.85</v>
      </c>
      <c r="L193" s="7">
        <f t="shared" si="10"/>
        <v>852</v>
      </c>
      <c r="M193" s="7">
        <f t="shared" si="11"/>
        <v>1150.1999999999998</v>
      </c>
      <c r="N193">
        <f t="shared" si="12"/>
        <v>11</v>
      </c>
      <c r="O193" t="str">
        <f t="shared" si="13"/>
        <v>Jul</v>
      </c>
      <c r="P193">
        <f t="shared" si="14"/>
        <v>2023</v>
      </c>
    </row>
    <row r="194" spans="1:16" x14ac:dyDescent="0.3">
      <c r="A194" s="1">
        <v>45119</v>
      </c>
      <c r="B194" t="s">
        <v>44</v>
      </c>
      <c r="C194">
        <v>17</v>
      </c>
      <c r="D194" t="s">
        <v>123</v>
      </c>
      <c r="E194" t="s">
        <v>122</v>
      </c>
      <c r="F194" s="5">
        <v>0</v>
      </c>
      <c r="G194" t="str">
        <f>VLOOKUP($B194,Catalogue!$A$2:$F$51,2,0)</f>
        <v>Product17</v>
      </c>
      <c r="H194" t="str">
        <f>VLOOKUP($B194,Catalogue!$A$2:$F$51,3,0)</f>
        <v>Category02</v>
      </c>
      <c r="I194" t="str">
        <f>VLOOKUP($B194,Catalogue!$A$2:$F$51,4,0)</f>
        <v>Kg</v>
      </c>
      <c r="J194" s="7">
        <f>VLOOKUP($B194,Catalogue!$A$2:$F$51,5,0)</f>
        <v>71</v>
      </c>
      <c r="K194" s="7">
        <f>VLOOKUP($B194,Catalogue!$A$2:$F$51,6,0)</f>
        <v>79.52</v>
      </c>
      <c r="L194" s="7">
        <f t="shared" si="10"/>
        <v>1207</v>
      </c>
      <c r="M194" s="7">
        <f t="shared" si="11"/>
        <v>1351.84</v>
      </c>
      <c r="N194">
        <f t="shared" si="12"/>
        <v>12</v>
      </c>
      <c r="O194" t="str">
        <f t="shared" si="13"/>
        <v>Jul</v>
      </c>
      <c r="P194">
        <f t="shared" si="14"/>
        <v>2023</v>
      </c>
    </row>
    <row r="195" spans="1:16" x14ac:dyDescent="0.3">
      <c r="A195" s="1">
        <v>45120</v>
      </c>
      <c r="B195" t="s">
        <v>36</v>
      </c>
      <c r="C195">
        <v>13</v>
      </c>
      <c r="D195" t="s">
        <v>121</v>
      </c>
      <c r="E195" t="s">
        <v>121</v>
      </c>
      <c r="F195" s="5">
        <v>0</v>
      </c>
      <c r="G195" t="str">
        <f>VLOOKUP($B195,Catalogue!$A$2:$F$51,2,0)</f>
        <v>Product13</v>
      </c>
      <c r="H195" t="str">
        <f>VLOOKUP($B195,Catalogue!$A$2:$F$51,3,0)</f>
        <v>Category02</v>
      </c>
      <c r="I195" t="str">
        <f>VLOOKUP($B195,Catalogue!$A$2:$F$51,4,0)</f>
        <v>Kg</v>
      </c>
      <c r="J195" s="7">
        <f>VLOOKUP($B195,Catalogue!$A$2:$F$51,5,0)</f>
        <v>63</v>
      </c>
      <c r="K195" s="7">
        <f>VLOOKUP($B195,Catalogue!$A$2:$F$51,6,0)</f>
        <v>71.819999999999993</v>
      </c>
      <c r="L195" s="7">
        <f t="shared" ref="L195:L258" si="15">J195*C195</f>
        <v>819</v>
      </c>
      <c r="M195" s="7">
        <f t="shared" ref="M195:M258" si="16">K195*C195*(1-F195)</f>
        <v>933.65999999999985</v>
      </c>
      <c r="N195">
        <f t="shared" ref="N195:N258" si="17">DAY(A195)</f>
        <v>13</v>
      </c>
      <c r="O195" t="str">
        <f t="shared" ref="O195:O258" si="18">TEXT(A195,"MMM")</f>
        <v>Jul</v>
      </c>
      <c r="P195">
        <f t="shared" ref="P195:P258" si="19">YEAR(A195)</f>
        <v>2023</v>
      </c>
    </row>
    <row r="196" spans="1:16" x14ac:dyDescent="0.3">
      <c r="A196" s="1">
        <v>45121</v>
      </c>
      <c r="B196" t="s">
        <v>78</v>
      </c>
      <c r="C196">
        <v>13</v>
      </c>
      <c r="D196" t="s">
        <v>120</v>
      </c>
      <c r="E196" t="s">
        <v>122</v>
      </c>
      <c r="F196" s="5">
        <v>0</v>
      </c>
      <c r="G196" t="str">
        <f>VLOOKUP($B196,Catalogue!$A$2:$F$51,2,0)</f>
        <v>Product33</v>
      </c>
      <c r="H196" t="str">
        <f>VLOOKUP($B196,Catalogue!$A$2:$F$51,3,0)</f>
        <v>Category04</v>
      </c>
      <c r="I196" t="str">
        <f>VLOOKUP($B196,Catalogue!$A$2:$F$51,4,0)</f>
        <v>Kg</v>
      </c>
      <c r="J196" s="7">
        <f>VLOOKUP($B196,Catalogue!$A$2:$F$51,5,0)</f>
        <v>16</v>
      </c>
      <c r="K196" s="7">
        <f>VLOOKUP($B196,Catalogue!$A$2:$F$51,6,0)</f>
        <v>18.240000000000002</v>
      </c>
      <c r="L196" s="7">
        <f t="shared" si="15"/>
        <v>208</v>
      </c>
      <c r="M196" s="7">
        <f t="shared" si="16"/>
        <v>237.12000000000003</v>
      </c>
      <c r="N196">
        <f t="shared" si="17"/>
        <v>14</v>
      </c>
      <c r="O196" t="str">
        <f t="shared" si="18"/>
        <v>Jul</v>
      </c>
      <c r="P196">
        <f t="shared" si="19"/>
        <v>2023</v>
      </c>
    </row>
    <row r="197" spans="1:16" x14ac:dyDescent="0.3">
      <c r="A197" s="1">
        <v>45122</v>
      </c>
      <c r="B197" t="s">
        <v>73</v>
      </c>
      <c r="C197">
        <v>18</v>
      </c>
      <c r="D197" t="s">
        <v>120</v>
      </c>
      <c r="E197" t="s">
        <v>121</v>
      </c>
      <c r="F197" s="5">
        <v>0</v>
      </c>
      <c r="G197" t="str">
        <f>VLOOKUP($B197,Catalogue!$A$2:$F$51,2,0)</f>
        <v>Product31</v>
      </c>
      <c r="H197" t="str">
        <f>VLOOKUP($B197,Catalogue!$A$2:$F$51,3,0)</f>
        <v>Category03</v>
      </c>
      <c r="I197" t="str">
        <f>VLOOKUP($B197,Catalogue!$A$2:$F$51,4,0)</f>
        <v>Ft</v>
      </c>
      <c r="J197" s="7">
        <f>VLOOKUP($B197,Catalogue!$A$2:$F$51,5,0)</f>
        <v>124</v>
      </c>
      <c r="K197" s="7">
        <f>VLOOKUP($B197,Catalogue!$A$2:$F$51,6,0)</f>
        <v>163.68</v>
      </c>
      <c r="L197" s="7">
        <f t="shared" si="15"/>
        <v>2232</v>
      </c>
      <c r="M197" s="7">
        <f t="shared" si="16"/>
        <v>2946.2400000000002</v>
      </c>
      <c r="N197">
        <f t="shared" si="17"/>
        <v>15</v>
      </c>
      <c r="O197" t="str">
        <f t="shared" si="18"/>
        <v>Jul</v>
      </c>
      <c r="P197">
        <f t="shared" si="19"/>
        <v>2023</v>
      </c>
    </row>
    <row r="198" spans="1:16" x14ac:dyDescent="0.3">
      <c r="A198" s="1">
        <v>45123</v>
      </c>
      <c r="B198" t="s">
        <v>23</v>
      </c>
      <c r="C198">
        <v>5</v>
      </c>
      <c r="D198" t="s">
        <v>121</v>
      </c>
      <c r="E198" t="s">
        <v>122</v>
      </c>
      <c r="F198" s="5">
        <v>0</v>
      </c>
      <c r="G198" t="str">
        <f>VLOOKUP($B198,Catalogue!$A$2:$F$51,2,0)</f>
        <v>Product7</v>
      </c>
      <c r="H198" t="str">
        <f>VLOOKUP($B198,Catalogue!$A$2:$F$51,3,0)</f>
        <v>Category01</v>
      </c>
      <c r="I198" t="str">
        <f>VLOOKUP($B198,Catalogue!$A$2:$F$51,4,0)</f>
        <v>Ft</v>
      </c>
      <c r="J198" s="7">
        <f>VLOOKUP($B198,Catalogue!$A$2:$F$51,5,0)</f>
        <v>10</v>
      </c>
      <c r="K198" s="7">
        <f>VLOOKUP($B198,Catalogue!$A$2:$F$51,6,0)</f>
        <v>11.2</v>
      </c>
      <c r="L198" s="7">
        <f t="shared" si="15"/>
        <v>50</v>
      </c>
      <c r="M198" s="7">
        <f t="shared" si="16"/>
        <v>56</v>
      </c>
      <c r="N198">
        <f t="shared" si="17"/>
        <v>16</v>
      </c>
      <c r="O198" t="str">
        <f t="shared" si="18"/>
        <v>Jul</v>
      </c>
      <c r="P198">
        <f t="shared" si="19"/>
        <v>2023</v>
      </c>
    </row>
    <row r="199" spans="1:16" x14ac:dyDescent="0.3">
      <c r="A199" s="1">
        <v>45124</v>
      </c>
      <c r="B199" t="s">
        <v>48</v>
      </c>
      <c r="C199">
        <v>10</v>
      </c>
      <c r="D199" t="s">
        <v>120</v>
      </c>
      <c r="E199" t="s">
        <v>121</v>
      </c>
      <c r="F199" s="5">
        <v>0</v>
      </c>
      <c r="G199" t="str">
        <f>VLOOKUP($B199,Catalogue!$A$2:$F$51,2,0)</f>
        <v>Product19</v>
      </c>
      <c r="H199" t="str">
        <f>VLOOKUP($B199,Catalogue!$A$2:$F$51,3,0)</f>
        <v>Category02</v>
      </c>
      <c r="I199" t="str">
        <f>VLOOKUP($B199,Catalogue!$A$2:$F$51,4,0)</f>
        <v>Lt</v>
      </c>
      <c r="J199" s="7">
        <f>VLOOKUP($B199,Catalogue!$A$2:$F$51,5,0)</f>
        <v>124</v>
      </c>
      <c r="K199" s="7">
        <f>VLOOKUP($B199,Catalogue!$A$2:$F$51,6,0)</f>
        <v>167.4</v>
      </c>
      <c r="L199" s="7">
        <f t="shared" si="15"/>
        <v>1240</v>
      </c>
      <c r="M199" s="7">
        <f t="shared" si="16"/>
        <v>1674</v>
      </c>
      <c r="N199">
        <f t="shared" si="17"/>
        <v>17</v>
      </c>
      <c r="O199" t="str">
        <f t="shared" si="18"/>
        <v>Jul</v>
      </c>
      <c r="P199">
        <f t="shared" si="19"/>
        <v>2023</v>
      </c>
    </row>
    <row r="200" spans="1:16" x14ac:dyDescent="0.3">
      <c r="A200" s="1">
        <v>45125</v>
      </c>
      <c r="B200" t="s">
        <v>61</v>
      </c>
      <c r="C200">
        <v>17</v>
      </c>
      <c r="D200" t="s">
        <v>120</v>
      </c>
      <c r="E200" t="s">
        <v>122</v>
      </c>
      <c r="F200" s="5">
        <v>0</v>
      </c>
      <c r="G200" t="str">
        <f>VLOOKUP($B200,Catalogue!$A$2:$F$51,2,0)</f>
        <v>Product25</v>
      </c>
      <c r="H200" t="str">
        <f>VLOOKUP($B200,Catalogue!$A$2:$F$51,3,0)</f>
        <v>Category03</v>
      </c>
      <c r="I200" t="str">
        <f>VLOOKUP($B200,Catalogue!$A$2:$F$51,4,0)</f>
        <v>Kg</v>
      </c>
      <c r="J200" s="7">
        <f>VLOOKUP($B200,Catalogue!$A$2:$F$51,5,0)</f>
        <v>12</v>
      </c>
      <c r="K200" s="7">
        <f>VLOOKUP($B200,Catalogue!$A$2:$F$51,6,0)</f>
        <v>16.920000000000002</v>
      </c>
      <c r="L200" s="7">
        <f t="shared" si="15"/>
        <v>204</v>
      </c>
      <c r="M200" s="7">
        <f t="shared" si="16"/>
        <v>287.64000000000004</v>
      </c>
      <c r="N200">
        <f t="shared" si="17"/>
        <v>18</v>
      </c>
      <c r="O200" t="str">
        <f t="shared" si="18"/>
        <v>Jul</v>
      </c>
      <c r="P200">
        <f t="shared" si="19"/>
        <v>2023</v>
      </c>
    </row>
    <row r="201" spans="1:16" x14ac:dyDescent="0.3">
      <c r="A201" s="1">
        <v>45126</v>
      </c>
      <c r="B201" t="s">
        <v>42</v>
      </c>
      <c r="C201">
        <v>5</v>
      </c>
      <c r="D201" t="s">
        <v>121</v>
      </c>
      <c r="E201" t="s">
        <v>122</v>
      </c>
      <c r="F201" s="5">
        <v>0</v>
      </c>
      <c r="G201" t="str">
        <f>VLOOKUP($B201,Catalogue!$A$2:$F$51,2,0)</f>
        <v>Product16</v>
      </c>
      <c r="H201" t="str">
        <f>VLOOKUP($B201,Catalogue!$A$2:$F$51,3,0)</f>
        <v>Category02</v>
      </c>
      <c r="I201" t="str">
        <f>VLOOKUP($B201,Catalogue!$A$2:$F$51,4,0)</f>
        <v>Lt</v>
      </c>
      <c r="J201" s="7">
        <f>VLOOKUP($B201,Catalogue!$A$2:$F$51,5,0)</f>
        <v>44</v>
      </c>
      <c r="K201" s="7">
        <f>VLOOKUP($B201,Catalogue!$A$2:$F$51,6,0)</f>
        <v>72.599999999999994</v>
      </c>
      <c r="L201" s="7">
        <f t="shared" si="15"/>
        <v>220</v>
      </c>
      <c r="M201" s="7">
        <f t="shared" si="16"/>
        <v>363</v>
      </c>
      <c r="N201">
        <f t="shared" si="17"/>
        <v>19</v>
      </c>
      <c r="O201" t="str">
        <f t="shared" si="18"/>
        <v>Jul</v>
      </c>
      <c r="P201">
        <f t="shared" si="19"/>
        <v>2023</v>
      </c>
    </row>
    <row r="202" spans="1:16" x14ac:dyDescent="0.3">
      <c r="A202" s="1">
        <v>45127</v>
      </c>
      <c r="B202" t="s">
        <v>113</v>
      </c>
      <c r="C202">
        <v>13</v>
      </c>
      <c r="D202" t="s">
        <v>123</v>
      </c>
      <c r="E202" t="s">
        <v>121</v>
      </c>
      <c r="F202" s="5">
        <v>0</v>
      </c>
      <c r="G202" t="str">
        <f>VLOOKUP($B202,Catalogue!$A$2:$F$51,2,0)</f>
        <v>Product50</v>
      </c>
      <c r="H202" t="str">
        <f>VLOOKUP($B202,Catalogue!$A$2:$F$51,3,0)</f>
        <v>Category05</v>
      </c>
      <c r="I202" t="str">
        <f>VLOOKUP($B202,Catalogue!$A$2:$F$51,4,0)</f>
        <v>Kg</v>
      </c>
      <c r="J202" s="7">
        <f>VLOOKUP($B202,Catalogue!$A$2:$F$51,5,0)</f>
        <v>12</v>
      </c>
      <c r="K202" s="7">
        <f>VLOOKUP($B202,Catalogue!$A$2:$F$51,6,0)</f>
        <v>17.52</v>
      </c>
      <c r="L202" s="7">
        <f t="shared" si="15"/>
        <v>156</v>
      </c>
      <c r="M202" s="7">
        <f t="shared" si="16"/>
        <v>227.76</v>
      </c>
      <c r="N202">
        <f t="shared" si="17"/>
        <v>20</v>
      </c>
      <c r="O202" t="str">
        <f t="shared" si="18"/>
        <v>Jul</v>
      </c>
      <c r="P202">
        <f t="shared" si="19"/>
        <v>2023</v>
      </c>
    </row>
    <row r="203" spans="1:16" x14ac:dyDescent="0.3">
      <c r="A203" s="1">
        <v>45128</v>
      </c>
      <c r="B203" t="s">
        <v>10</v>
      </c>
      <c r="C203">
        <v>17</v>
      </c>
      <c r="D203" t="s">
        <v>123</v>
      </c>
      <c r="E203" t="s">
        <v>122</v>
      </c>
      <c r="F203" s="5">
        <v>0</v>
      </c>
      <c r="G203" t="str">
        <f>VLOOKUP($B203,Catalogue!$A$2:$F$51,2,0)</f>
        <v>Product2</v>
      </c>
      <c r="H203" t="str">
        <f>VLOOKUP($B203,Catalogue!$A$2:$F$51,3,0)</f>
        <v>Category01</v>
      </c>
      <c r="I203" t="str">
        <f>VLOOKUP($B203,Catalogue!$A$2:$F$51,4,0)</f>
        <v>Kg</v>
      </c>
      <c r="J203" s="7">
        <f>VLOOKUP($B203,Catalogue!$A$2:$F$51,5,0)</f>
        <v>105</v>
      </c>
      <c r="K203" s="7">
        <f>VLOOKUP($B203,Catalogue!$A$2:$F$51,6,0)</f>
        <v>117.6</v>
      </c>
      <c r="L203" s="7">
        <f t="shared" si="15"/>
        <v>1785</v>
      </c>
      <c r="M203" s="7">
        <f t="shared" si="16"/>
        <v>1999.1999999999998</v>
      </c>
      <c r="N203">
        <f t="shared" si="17"/>
        <v>21</v>
      </c>
      <c r="O203" t="str">
        <f t="shared" si="18"/>
        <v>Jul</v>
      </c>
      <c r="P203">
        <f t="shared" si="19"/>
        <v>2023</v>
      </c>
    </row>
    <row r="204" spans="1:16" x14ac:dyDescent="0.3">
      <c r="A204" s="1">
        <v>45129</v>
      </c>
      <c r="B204" t="s">
        <v>42</v>
      </c>
      <c r="C204">
        <v>20</v>
      </c>
      <c r="D204" t="s">
        <v>121</v>
      </c>
      <c r="E204" t="s">
        <v>122</v>
      </c>
      <c r="F204" s="5">
        <v>0</v>
      </c>
      <c r="G204" t="str">
        <f>VLOOKUP($B204,Catalogue!$A$2:$F$51,2,0)</f>
        <v>Product16</v>
      </c>
      <c r="H204" t="str">
        <f>VLOOKUP($B204,Catalogue!$A$2:$F$51,3,0)</f>
        <v>Category02</v>
      </c>
      <c r="I204" t="str">
        <f>VLOOKUP($B204,Catalogue!$A$2:$F$51,4,0)</f>
        <v>Lt</v>
      </c>
      <c r="J204" s="7">
        <f>VLOOKUP($B204,Catalogue!$A$2:$F$51,5,0)</f>
        <v>44</v>
      </c>
      <c r="K204" s="7">
        <f>VLOOKUP($B204,Catalogue!$A$2:$F$51,6,0)</f>
        <v>72.599999999999994</v>
      </c>
      <c r="L204" s="7">
        <f t="shared" si="15"/>
        <v>880</v>
      </c>
      <c r="M204" s="7">
        <f t="shared" si="16"/>
        <v>1452</v>
      </c>
      <c r="N204">
        <f t="shared" si="17"/>
        <v>22</v>
      </c>
      <c r="O204" t="str">
        <f t="shared" si="18"/>
        <v>Jul</v>
      </c>
      <c r="P204">
        <f t="shared" si="19"/>
        <v>2023</v>
      </c>
    </row>
    <row r="205" spans="1:16" x14ac:dyDescent="0.3">
      <c r="A205" s="1">
        <v>45130</v>
      </c>
      <c r="B205" t="s">
        <v>55</v>
      </c>
      <c r="C205">
        <v>12</v>
      </c>
      <c r="D205" t="s">
        <v>120</v>
      </c>
      <c r="E205" t="s">
        <v>121</v>
      </c>
      <c r="F205" s="5">
        <v>0</v>
      </c>
      <c r="G205" t="str">
        <f>VLOOKUP($B205,Catalogue!$A$2:$F$51,2,0)</f>
        <v>Product22</v>
      </c>
      <c r="H205" t="str">
        <f>VLOOKUP($B205,Catalogue!$A$2:$F$51,3,0)</f>
        <v>Category03</v>
      </c>
      <c r="I205" t="str">
        <f>VLOOKUP($B205,Catalogue!$A$2:$F$51,4,0)</f>
        <v>No.</v>
      </c>
      <c r="J205" s="7">
        <f>VLOOKUP($B205,Catalogue!$A$2:$F$51,5,0)</f>
        <v>10</v>
      </c>
      <c r="K205" s="7">
        <f>VLOOKUP($B205,Catalogue!$A$2:$F$51,6,0)</f>
        <v>11.2</v>
      </c>
      <c r="L205" s="7">
        <f t="shared" si="15"/>
        <v>120</v>
      </c>
      <c r="M205" s="7">
        <f t="shared" si="16"/>
        <v>134.39999999999998</v>
      </c>
      <c r="N205">
        <f t="shared" si="17"/>
        <v>23</v>
      </c>
      <c r="O205" t="str">
        <f t="shared" si="18"/>
        <v>Jul</v>
      </c>
      <c r="P205">
        <f t="shared" si="19"/>
        <v>2023</v>
      </c>
    </row>
    <row r="206" spans="1:16" x14ac:dyDescent="0.3">
      <c r="A206" s="1">
        <v>45131</v>
      </c>
      <c r="B206" t="s">
        <v>48</v>
      </c>
      <c r="C206">
        <v>12</v>
      </c>
      <c r="D206" t="s">
        <v>120</v>
      </c>
      <c r="E206" t="s">
        <v>122</v>
      </c>
      <c r="F206" s="5">
        <v>0</v>
      </c>
      <c r="G206" t="str">
        <f>VLOOKUP($B206,Catalogue!$A$2:$F$51,2,0)</f>
        <v>Product19</v>
      </c>
      <c r="H206" t="str">
        <f>VLOOKUP($B206,Catalogue!$A$2:$F$51,3,0)</f>
        <v>Category02</v>
      </c>
      <c r="I206" t="str">
        <f>VLOOKUP($B206,Catalogue!$A$2:$F$51,4,0)</f>
        <v>Lt</v>
      </c>
      <c r="J206" s="7">
        <f>VLOOKUP($B206,Catalogue!$A$2:$F$51,5,0)</f>
        <v>124</v>
      </c>
      <c r="K206" s="7">
        <f>VLOOKUP($B206,Catalogue!$A$2:$F$51,6,0)</f>
        <v>167.4</v>
      </c>
      <c r="L206" s="7">
        <f t="shared" si="15"/>
        <v>1488</v>
      </c>
      <c r="M206" s="7">
        <f t="shared" si="16"/>
        <v>2008.8000000000002</v>
      </c>
      <c r="N206">
        <f t="shared" si="17"/>
        <v>24</v>
      </c>
      <c r="O206" t="str">
        <f t="shared" si="18"/>
        <v>Jul</v>
      </c>
      <c r="P206">
        <f t="shared" si="19"/>
        <v>2023</v>
      </c>
    </row>
    <row r="207" spans="1:16" x14ac:dyDescent="0.3">
      <c r="A207" s="1">
        <v>45132</v>
      </c>
      <c r="B207" t="s">
        <v>42</v>
      </c>
      <c r="C207">
        <v>12</v>
      </c>
      <c r="D207" t="s">
        <v>121</v>
      </c>
      <c r="E207" t="s">
        <v>121</v>
      </c>
      <c r="F207" s="5">
        <v>0</v>
      </c>
      <c r="G207" t="str">
        <f>VLOOKUP($B207,Catalogue!$A$2:$F$51,2,0)</f>
        <v>Product16</v>
      </c>
      <c r="H207" t="str">
        <f>VLOOKUP($B207,Catalogue!$A$2:$F$51,3,0)</f>
        <v>Category02</v>
      </c>
      <c r="I207" t="str">
        <f>VLOOKUP($B207,Catalogue!$A$2:$F$51,4,0)</f>
        <v>Lt</v>
      </c>
      <c r="J207" s="7">
        <f>VLOOKUP($B207,Catalogue!$A$2:$F$51,5,0)</f>
        <v>44</v>
      </c>
      <c r="K207" s="7">
        <f>VLOOKUP($B207,Catalogue!$A$2:$F$51,6,0)</f>
        <v>72.599999999999994</v>
      </c>
      <c r="L207" s="7">
        <f t="shared" si="15"/>
        <v>528</v>
      </c>
      <c r="M207" s="7">
        <f t="shared" si="16"/>
        <v>871.19999999999993</v>
      </c>
      <c r="N207">
        <f t="shared" si="17"/>
        <v>25</v>
      </c>
      <c r="O207" t="str">
        <f t="shared" si="18"/>
        <v>Jul</v>
      </c>
      <c r="P207">
        <f t="shared" si="19"/>
        <v>2023</v>
      </c>
    </row>
    <row r="208" spans="1:16" x14ac:dyDescent="0.3">
      <c r="A208" s="1">
        <v>45133</v>
      </c>
      <c r="B208" t="s">
        <v>63</v>
      </c>
      <c r="C208">
        <v>14</v>
      </c>
      <c r="D208" t="s">
        <v>120</v>
      </c>
      <c r="E208" t="s">
        <v>122</v>
      </c>
      <c r="F208" s="5">
        <v>0</v>
      </c>
      <c r="G208" t="str">
        <f>VLOOKUP($B208,Catalogue!$A$2:$F$51,2,0)</f>
        <v>Product26</v>
      </c>
      <c r="H208" t="str">
        <f>VLOOKUP($B208,Catalogue!$A$2:$F$51,3,0)</f>
        <v>Category03</v>
      </c>
      <c r="I208" t="str">
        <f>VLOOKUP($B208,Catalogue!$A$2:$F$51,4,0)</f>
        <v>Kg</v>
      </c>
      <c r="J208" s="7">
        <f>VLOOKUP($B208,Catalogue!$A$2:$F$51,5,0)</f>
        <v>98</v>
      </c>
      <c r="K208" s="7">
        <f>VLOOKUP($B208,Catalogue!$A$2:$F$51,6,0)</f>
        <v>161.69999999999999</v>
      </c>
      <c r="L208" s="7">
        <f t="shared" si="15"/>
        <v>1372</v>
      </c>
      <c r="M208" s="7">
        <f t="shared" si="16"/>
        <v>2263.7999999999997</v>
      </c>
      <c r="N208">
        <f t="shared" si="17"/>
        <v>26</v>
      </c>
      <c r="O208" t="str">
        <f t="shared" si="18"/>
        <v>Jul</v>
      </c>
      <c r="P208">
        <f t="shared" si="19"/>
        <v>2023</v>
      </c>
    </row>
    <row r="209" spans="1:16" x14ac:dyDescent="0.3">
      <c r="A209" s="1">
        <v>45134</v>
      </c>
      <c r="B209" t="s">
        <v>25</v>
      </c>
      <c r="C209">
        <v>10</v>
      </c>
      <c r="D209" t="s">
        <v>120</v>
      </c>
      <c r="E209" t="s">
        <v>121</v>
      </c>
      <c r="F209" s="5">
        <v>0</v>
      </c>
      <c r="G209" t="str">
        <f>VLOOKUP($B209,Catalogue!$A$2:$F$51,2,0)</f>
        <v>Product8</v>
      </c>
      <c r="H209" t="str">
        <f>VLOOKUP($B209,Catalogue!$A$2:$F$51,3,0)</f>
        <v>Category01</v>
      </c>
      <c r="I209" t="str">
        <f>VLOOKUP($B209,Catalogue!$A$2:$F$51,4,0)</f>
        <v>Lt</v>
      </c>
      <c r="J209" s="7">
        <f>VLOOKUP($B209,Catalogue!$A$2:$F$51,5,0)</f>
        <v>16</v>
      </c>
      <c r="K209" s="7">
        <f>VLOOKUP($B209,Catalogue!$A$2:$F$51,6,0)</f>
        <v>17.600000000000001</v>
      </c>
      <c r="L209" s="7">
        <f t="shared" si="15"/>
        <v>160</v>
      </c>
      <c r="M209" s="7">
        <f t="shared" si="16"/>
        <v>176</v>
      </c>
      <c r="N209">
        <f t="shared" si="17"/>
        <v>27</v>
      </c>
      <c r="O209" t="str">
        <f t="shared" si="18"/>
        <v>Jul</v>
      </c>
      <c r="P209">
        <f t="shared" si="19"/>
        <v>2023</v>
      </c>
    </row>
    <row r="210" spans="1:16" x14ac:dyDescent="0.3">
      <c r="A210" s="1">
        <v>45135</v>
      </c>
      <c r="B210" t="s">
        <v>103</v>
      </c>
      <c r="C210">
        <v>9</v>
      </c>
      <c r="D210" t="s">
        <v>121</v>
      </c>
      <c r="E210" t="s">
        <v>122</v>
      </c>
      <c r="F210" s="5">
        <v>0</v>
      </c>
      <c r="G210" t="str">
        <f>VLOOKUP($B210,Catalogue!$A$2:$F$51,2,0)</f>
        <v>Product45</v>
      </c>
      <c r="H210" t="str">
        <f>VLOOKUP($B210,Catalogue!$A$2:$F$51,3,0)</f>
        <v>Category05</v>
      </c>
      <c r="I210" t="str">
        <f>VLOOKUP($B210,Catalogue!$A$2:$F$51,4,0)</f>
        <v>Kg</v>
      </c>
      <c r="J210" s="7">
        <f>VLOOKUP($B210,Catalogue!$A$2:$F$51,5,0)</f>
        <v>10</v>
      </c>
      <c r="K210" s="7">
        <f>VLOOKUP($B210,Catalogue!$A$2:$F$51,6,0)</f>
        <v>14.100000000000001</v>
      </c>
      <c r="L210" s="7">
        <f t="shared" si="15"/>
        <v>90</v>
      </c>
      <c r="M210" s="7">
        <f t="shared" si="16"/>
        <v>126.9</v>
      </c>
      <c r="N210">
        <f t="shared" si="17"/>
        <v>28</v>
      </c>
      <c r="O210" t="str">
        <f t="shared" si="18"/>
        <v>Jul</v>
      </c>
      <c r="P210">
        <f t="shared" si="19"/>
        <v>2023</v>
      </c>
    </row>
    <row r="211" spans="1:16" x14ac:dyDescent="0.3">
      <c r="A211" s="1">
        <v>45136</v>
      </c>
      <c r="B211" t="s">
        <v>34</v>
      </c>
      <c r="C211">
        <v>9</v>
      </c>
      <c r="D211" t="s">
        <v>123</v>
      </c>
      <c r="E211" t="s">
        <v>122</v>
      </c>
      <c r="F211" s="5">
        <v>0</v>
      </c>
      <c r="G211" t="str">
        <f>VLOOKUP($B211,Catalogue!$A$2:$F$51,2,0)</f>
        <v>Product12</v>
      </c>
      <c r="H211" t="str">
        <f>VLOOKUP($B211,Catalogue!$A$2:$F$51,3,0)</f>
        <v>Category02</v>
      </c>
      <c r="I211" t="str">
        <f>VLOOKUP($B211,Catalogue!$A$2:$F$51,4,0)</f>
        <v>Ft</v>
      </c>
      <c r="J211" s="7">
        <f>VLOOKUP($B211,Catalogue!$A$2:$F$51,5,0)</f>
        <v>12</v>
      </c>
      <c r="K211" s="7">
        <f>VLOOKUP($B211,Catalogue!$A$2:$F$51,6,0)</f>
        <v>13.44</v>
      </c>
      <c r="L211" s="7">
        <f t="shared" si="15"/>
        <v>108</v>
      </c>
      <c r="M211" s="7">
        <f t="shared" si="16"/>
        <v>120.96</v>
      </c>
      <c r="N211">
        <f t="shared" si="17"/>
        <v>29</v>
      </c>
      <c r="O211" t="str">
        <f t="shared" si="18"/>
        <v>Jul</v>
      </c>
      <c r="P211">
        <f t="shared" si="19"/>
        <v>2023</v>
      </c>
    </row>
    <row r="212" spans="1:16" x14ac:dyDescent="0.3">
      <c r="A212" s="1">
        <v>45137</v>
      </c>
      <c r="B212" t="s">
        <v>109</v>
      </c>
      <c r="C212">
        <v>1</v>
      </c>
      <c r="D212" t="s">
        <v>123</v>
      </c>
      <c r="E212" t="s">
        <v>121</v>
      </c>
      <c r="F212" s="5">
        <v>0</v>
      </c>
      <c r="G212" t="str">
        <f>VLOOKUP($B212,Catalogue!$A$2:$F$51,2,0)</f>
        <v>Product48</v>
      </c>
      <c r="H212" t="str">
        <f>VLOOKUP($B212,Catalogue!$A$2:$F$51,3,0)</f>
        <v>Category05</v>
      </c>
      <c r="I212" t="str">
        <f>VLOOKUP($B212,Catalogue!$A$2:$F$51,4,0)</f>
        <v>Lt</v>
      </c>
      <c r="J212" s="7">
        <f>VLOOKUP($B212,Catalogue!$A$2:$F$51,5,0)</f>
        <v>123</v>
      </c>
      <c r="K212" s="7">
        <f>VLOOKUP($B212,Catalogue!$A$2:$F$51,6,0)</f>
        <v>135.30000000000001</v>
      </c>
      <c r="L212" s="7">
        <f t="shared" si="15"/>
        <v>123</v>
      </c>
      <c r="M212" s="7">
        <f t="shared" si="16"/>
        <v>135.30000000000001</v>
      </c>
      <c r="N212">
        <f t="shared" si="17"/>
        <v>30</v>
      </c>
      <c r="O212" t="str">
        <f t="shared" si="18"/>
        <v>Jul</v>
      </c>
      <c r="P212">
        <f t="shared" si="19"/>
        <v>2023</v>
      </c>
    </row>
    <row r="213" spans="1:16" x14ac:dyDescent="0.3">
      <c r="A213" s="1">
        <v>45138</v>
      </c>
      <c r="B213" t="s">
        <v>71</v>
      </c>
      <c r="C213">
        <v>4</v>
      </c>
      <c r="D213" t="s">
        <v>121</v>
      </c>
      <c r="E213" t="s">
        <v>122</v>
      </c>
      <c r="F213" s="5">
        <v>0</v>
      </c>
      <c r="G213" t="str">
        <f>VLOOKUP($B213,Catalogue!$A$2:$F$51,2,0)</f>
        <v>Product30</v>
      </c>
      <c r="H213" t="str">
        <f>VLOOKUP($B213,Catalogue!$A$2:$F$51,3,0)</f>
        <v>Category03</v>
      </c>
      <c r="I213" t="str">
        <f>VLOOKUP($B213,Catalogue!$A$2:$F$51,4,0)</f>
        <v>No.</v>
      </c>
      <c r="J213" s="7">
        <f>VLOOKUP($B213,Catalogue!$A$2:$F$51,5,0)</f>
        <v>133</v>
      </c>
      <c r="K213" s="7">
        <f>VLOOKUP($B213,Catalogue!$A$2:$F$51,6,0)</f>
        <v>194.18</v>
      </c>
      <c r="L213" s="7">
        <f t="shared" si="15"/>
        <v>532</v>
      </c>
      <c r="M213" s="7">
        <f t="shared" si="16"/>
        <v>776.72</v>
      </c>
      <c r="N213">
        <f t="shared" si="17"/>
        <v>31</v>
      </c>
      <c r="O213" t="str">
        <f t="shared" si="18"/>
        <v>Jul</v>
      </c>
      <c r="P213">
        <f t="shared" si="19"/>
        <v>2023</v>
      </c>
    </row>
    <row r="214" spans="1:16" x14ac:dyDescent="0.3">
      <c r="A214" s="1">
        <v>45139</v>
      </c>
      <c r="B214" t="s">
        <v>12</v>
      </c>
      <c r="C214">
        <v>13</v>
      </c>
      <c r="D214" t="s">
        <v>120</v>
      </c>
      <c r="E214" t="s">
        <v>122</v>
      </c>
      <c r="F214" s="5">
        <v>0</v>
      </c>
      <c r="G214" t="str">
        <f>VLOOKUP($B214,Catalogue!$A$2:$F$51,2,0)</f>
        <v>Product3</v>
      </c>
      <c r="H214" t="str">
        <f>VLOOKUP($B214,Catalogue!$A$2:$F$51,3,0)</f>
        <v>Category01</v>
      </c>
      <c r="I214" t="str">
        <f>VLOOKUP($B214,Catalogue!$A$2:$F$51,4,0)</f>
        <v>Lt</v>
      </c>
      <c r="J214" s="7">
        <f>VLOOKUP($B214,Catalogue!$A$2:$F$51,5,0)</f>
        <v>44</v>
      </c>
      <c r="K214" s="7">
        <f>VLOOKUP($B214,Catalogue!$A$2:$F$51,6,0)</f>
        <v>50.16</v>
      </c>
      <c r="L214" s="7">
        <f t="shared" si="15"/>
        <v>572</v>
      </c>
      <c r="M214" s="7">
        <f t="shared" si="16"/>
        <v>652.07999999999993</v>
      </c>
      <c r="N214">
        <f t="shared" si="17"/>
        <v>1</v>
      </c>
      <c r="O214" t="str">
        <f t="shared" si="18"/>
        <v>Aug</v>
      </c>
      <c r="P214">
        <f t="shared" si="19"/>
        <v>2023</v>
      </c>
    </row>
    <row r="215" spans="1:16" x14ac:dyDescent="0.3">
      <c r="A215" s="1">
        <v>45140</v>
      </c>
      <c r="B215" t="s">
        <v>96</v>
      </c>
      <c r="C215">
        <v>7</v>
      </c>
      <c r="D215" t="s">
        <v>120</v>
      </c>
      <c r="E215" t="s">
        <v>121</v>
      </c>
      <c r="F215" s="5">
        <v>0</v>
      </c>
      <c r="G215" t="str">
        <f>VLOOKUP($B215,Catalogue!$A$2:$F$51,2,0)</f>
        <v>Product42</v>
      </c>
      <c r="H215" t="str">
        <f>VLOOKUP($B215,Catalogue!$A$2:$F$51,3,0)</f>
        <v>Category05</v>
      </c>
      <c r="I215" t="str">
        <f>VLOOKUP($B215,Catalogue!$A$2:$F$51,4,0)</f>
        <v>Kg</v>
      </c>
      <c r="J215" s="7">
        <f>VLOOKUP($B215,Catalogue!$A$2:$F$51,5,0)</f>
        <v>71</v>
      </c>
      <c r="K215" s="7">
        <f>VLOOKUP($B215,Catalogue!$A$2:$F$51,6,0)</f>
        <v>79.52</v>
      </c>
      <c r="L215" s="7">
        <f t="shared" si="15"/>
        <v>497</v>
      </c>
      <c r="M215" s="7">
        <f t="shared" si="16"/>
        <v>556.64</v>
      </c>
      <c r="N215">
        <f t="shared" si="17"/>
        <v>2</v>
      </c>
      <c r="O215" t="str">
        <f t="shared" si="18"/>
        <v>Aug</v>
      </c>
      <c r="P215">
        <f t="shared" si="19"/>
        <v>2023</v>
      </c>
    </row>
    <row r="216" spans="1:16" x14ac:dyDescent="0.3">
      <c r="A216" s="1">
        <v>45141</v>
      </c>
      <c r="B216" t="s">
        <v>59</v>
      </c>
      <c r="C216">
        <v>6</v>
      </c>
      <c r="D216" t="s">
        <v>121</v>
      </c>
      <c r="E216" t="s">
        <v>122</v>
      </c>
      <c r="F216" s="5">
        <v>0</v>
      </c>
      <c r="G216" t="str">
        <f>VLOOKUP($B216,Catalogue!$A$2:$F$51,2,0)</f>
        <v>Product24</v>
      </c>
      <c r="H216" t="str">
        <f>VLOOKUP($B216,Catalogue!$A$2:$F$51,3,0)</f>
        <v>Category03</v>
      </c>
      <c r="I216" t="str">
        <f>VLOOKUP($B216,Catalogue!$A$2:$F$51,4,0)</f>
        <v>Lt</v>
      </c>
      <c r="J216" s="7">
        <f>VLOOKUP($B216,Catalogue!$A$2:$F$51,5,0)</f>
        <v>136</v>
      </c>
      <c r="K216" s="7">
        <f>VLOOKUP($B216,Catalogue!$A$2:$F$51,6,0)</f>
        <v>153.68</v>
      </c>
      <c r="L216" s="7">
        <f t="shared" si="15"/>
        <v>816</v>
      </c>
      <c r="M216" s="7">
        <f t="shared" si="16"/>
        <v>922.08</v>
      </c>
      <c r="N216">
        <f t="shared" si="17"/>
        <v>3</v>
      </c>
      <c r="O216" t="str">
        <f t="shared" si="18"/>
        <v>Aug</v>
      </c>
      <c r="P216">
        <f t="shared" si="19"/>
        <v>2023</v>
      </c>
    </row>
    <row r="217" spans="1:16" x14ac:dyDescent="0.3">
      <c r="A217" s="1">
        <v>45142</v>
      </c>
      <c r="B217" t="s">
        <v>92</v>
      </c>
      <c r="C217">
        <v>14</v>
      </c>
      <c r="D217" t="s">
        <v>120</v>
      </c>
      <c r="E217" t="s">
        <v>121</v>
      </c>
      <c r="F217" s="5">
        <v>0</v>
      </c>
      <c r="G217" t="str">
        <f>VLOOKUP($B217,Catalogue!$A$2:$F$51,2,0)</f>
        <v>Product40</v>
      </c>
      <c r="H217" t="str">
        <f>VLOOKUP($B217,Catalogue!$A$2:$F$51,3,0)</f>
        <v>Category04</v>
      </c>
      <c r="I217" t="str">
        <f>VLOOKUP($B217,Catalogue!$A$2:$F$51,4,0)</f>
        <v>Lt</v>
      </c>
      <c r="J217" s="7">
        <f>VLOOKUP($B217,Catalogue!$A$2:$F$51,5,0)</f>
        <v>105</v>
      </c>
      <c r="K217" s="7">
        <f>VLOOKUP($B217,Catalogue!$A$2:$F$51,6,0)</f>
        <v>153.30000000000001</v>
      </c>
      <c r="L217" s="7">
        <f t="shared" si="15"/>
        <v>1470</v>
      </c>
      <c r="M217" s="7">
        <f t="shared" si="16"/>
        <v>2146.2000000000003</v>
      </c>
      <c r="N217">
        <f t="shared" si="17"/>
        <v>4</v>
      </c>
      <c r="O217" t="str">
        <f t="shared" si="18"/>
        <v>Aug</v>
      </c>
      <c r="P217">
        <f t="shared" si="19"/>
        <v>2023</v>
      </c>
    </row>
    <row r="218" spans="1:16" x14ac:dyDescent="0.3">
      <c r="A218" s="1">
        <v>45143</v>
      </c>
      <c r="B218" t="s">
        <v>34</v>
      </c>
      <c r="C218">
        <v>9</v>
      </c>
      <c r="D218" t="s">
        <v>120</v>
      </c>
      <c r="E218" t="s">
        <v>122</v>
      </c>
      <c r="F218" s="5">
        <v>0</v>
      </c>
      <c r="G218" t="str">
        <f>VLOOKUP($B218,Catalogue!$A$2:$F$51,2,0)</f>
        <v>Product12</v>
      </c>
      <c r="H218" t="str">
        <f>VLOOKUP($B218,Catalogue!$A$2:$F$51,3,0)</f>
        <v>Category02</v>
      </c>
      <c r="I218" t="str">
        <f>VLOOKUP($B218,Catalogue!$A$2:$F$51,4,0)</f>
        <v>Ft</v>
      </c>
      <c r="J218" s="7">
        <f>VLOOKUP($B218,Catalogue!$A$2:$F$51,5,0)</f>
        <v>12</v>
      </c>
      <c r="K218" s="7">
        <f>VLOOKUP($B218,Catalogue!$A$2:$F$51,6,0)</f>
        <v>13.44</v>
      </c>
      <c r="L218" s="7">
        <f t="shared" si="15"/>
        <v>108</v>
      </c>
      <c r="M218" s="7">
        <f t="shared" si="16"/>
        <v>120.96</v>
      </c>
      <c r="N218">
        <f t="shared" si="17"/>
        <v>5</v>
      </c>
      <c r="O218" t="str">
        <f t="shared" si="18"/>
        <v>Aug</v>
      </c>
      <c r="P218">
        <f t="shared" si="19"/>
        <v>2023</v>
      </c>
    </row>
    <row r="219" spans="1:16" x14ac:dyDescent="0.3">
      <c r="A219" s="1">
        <v>45144</v>
      </c>
      <c r="B219" t="s">
        <v>23</v>
      </c>
      <c r="C219">
        <v>10</v>
      </c>
      <c r="D219" t="s">
        <v>121</v>
      </c>
      <c r="E219" t="s">
        <v>121</v>
      </c>
      <c r="F219" s="5">
        <v>0</v>
      </c>
      <c r="G219" t="str">
        <f>VLOOKUP($B219,Catalogue!$A$2:$F$51,2,0)</f>
        <v>Product7</v>
      </c>
      <c r="H219" t="str">
        <f>VLOOKUP($B219,Catalogue!$A$2:$F$51,3,0)</f>
        <v>Category01</v>
      </c>
      <c r="I219" t="str">
        <f>VLOOKUP($B219,Catalogue!$A$2:$F$51,4,0)</f>
        <v>Ft</v>
      </c>
      <c r="J219" s="7">
        <f>VLOOKUP($B219,Catalogue!$A$2:$F$51,5,0)</f>
        <v>10</v>
      </c>
      <c r="K219" s="7">
        <f>VLOOKUP($B219,Catalogue!$A$2:$F$51,6,0)</f>
        <v>11.2</v>
      </c>
      <c r="L219" s="7">
        <f t="shared" si="15"/>
        <v>100</v>
      </c>
      <c r="M219" s="7">
        <f t="shared" si="16"/>
        <v>112</v>
      </c>
      <c r="N219">
        <f t="shared" si="17"/>
        <v>6</v>
      </c>
      <c r="O219" t="str">
        <f t="shared" si="18"/>
        <v>Aug</v>
      </c>
      <c r="P219">
        <f t="shared" si="19"/>
        <v>2023</v>
      </c>
    </row>
    <row r="220" spans="1:16" x14ac:dyDescent="0.3">
      <c r="A220" s="1">
        <v>45145</v>
      </c>
      <c r="B220" t="s">
        <v>32</v>
      </c>
      <c r="C220">
        <v>8</v>
      </c>
      <c r="D220" t="s">
        <v>123</v>
      </c>
      <c r="E220" t="s">
        <v>122</v>
      </c>
      <c r="F220" s="5">
        <v>0</v>
      </c>
      <c r="G220" t="str">
        <f>VLOOKUP($B220,Catalogue!$A$2:$F$51,2,0)</f>
        <v>Product11</v>
      </c>
      <c r="H220" t="str">
        <f>VLOOKUP($B220,Catalogue!$A$2:$F$51,3,0)</f>
        <v>Category02</v>
      </c>
      <c r="I220" t="str">
        <f>VLOOKUP($B220,Catalogue!$A$2:$F$51,4,0)</f>
        <v>Lt</v>
      </c>
      <c r="J220" s="7">
        <f>VLOOKUP($B220,Catalogue!$A$2:$F$51,5,0)</f>
        <v>136</v>
      </c>
      <c r="K220" s="7">
        <f>VLOOKUP($B220,Catalogue!$A$2:$F$51,6,0)</f>
        <v>179.52</v>
      </c>
      <c r="L220" s="7">
        <f t="shared" si="15"/>
        <v>1088</v>
      </c>
      <c r="M220" s="7">
        <f t="shared" si="16"/>
        <v>1436.16</v>
      </c>
      <c r="N220">
        <f t="shared" si="17"/>
        <v>7</v>
      </c>
      <c r="O220" t="str">
        <f t="shared" si="18"/>
        <v>Aug</v>
      </c>
      <c r="P220">
        <f t="shared" si="19"/>
        <v>2023</v>
      </c>
    </row>
    <row r="221" spans="1:16" x14ac:dyDescent="0.3">
      <c r="A221" s="1">
        <v>45146</v>
      </c>
      <c r="B221" t="s">
        <v>55</v>
      </c>
      <c r="C221">
        <v>20</v>
      </c>
      <c r="D221" t="s">
        <v>123</v>
      </c>
      <c r="E221" t="s">
        <v>122</v>
      </c>
      <c r="F221" s="5">
        <v>0</v>
      </c>
      <c r="G221" t="str">
        <f>VLOOKUP($B221,Catalogue!$A$2:$F$51,2,0)</f>
        <v>Product22</v>
      </c>
      <c r="H221" t="str">
        <f>VLOOKUP($B221,Catalogue!$A$2:$F$51,3,0)</f>
        <v>Category03</v>
      </c>
      <c r="I221" t="str">
        <f>VLOOKUP($B221,Catalogue!$A$2:$F$51,4,0)</f>
        <v>No.</v>
      </c>
      <c r="J221" s="7">
        <f>VLOOKUP($B221,Catalogue!$A$2:$F$51,5,0)</f>
        <v>10</v>
      </c>
      <c r="K221" s="7">
        <f>VLOOKUP($B221,Catalogue!$A$2:$F$51,6,0)</f>
        <v>11.2</v>
      </c>
      <c r="L221" s="7">
        <f t="shared" si="15"/>
        <v>200</v>
      </c>
      <c r="M221" s="7">
        <f t="shared" si="16"/>
        <v>224</v>
      </c>
      <c r="N221">
        <f t="shared" si="17"/>
        <v>8</v>
      </c>
      <c r="O221" t="str">
        <f t="shared" si="18"/>
        <v>Aug</v>
      </c>
      <c r="P221">
        <f t="shared" si="19"/>
        <v>2023</v>
      </c>
    </row>
    <row r="222" spans="1:16" x14ac:dyDescent="0.3">
      <c r="A222" s="1">
        <v>45147</v>
      </c>
      <c r="B222" t="s">
        <v>42</v>
      </c>
      <c r="C222">
        <v>6</v>
      </c>
      <c r="D222" t="s">
        <v>121</v>
      </c>
      <c r="E222" t="s">
        <v>121</v>
      </c>
      <c r="F222" s="5">
        <v>0</v>
      </c>
      <c r="G222" t="str">
        <f>VLOOKUP($B222,Catalogue!$A$2:$F$51,2,0)</f>
        <v>Product16</v>
      </c>
      <c r="H222" t="str">
        <f>VLOOKUP($B222,Catalogue!$A$2:$F$51,3,0)</f>
        <v>Category02</v>
      </c>
      <c r="I222" t="str">
        <f>VLOOKUP($B222,Catalogue!$A$2:$F$51,4,0)</f>
        <v>Lt</v>
      </c>
      <c r="J222" s="7">
        <f>VLOOKUP($B222,Catalogue!$A$2:$F$51,5,0)</f>
        <v>44</v>
      </c>
      <c r="K222" s="7">
        <f>VLOOKUP($B222,Catalogue!$A$2:$F$51,6,0)</f>
        <v>72.599999999999994</v>
      </c>
      <c r="L222" s="7">
        <f t="shared" si="15"/>
        <v>264</v>
      </c>
      <c r="M222" s="7">
        <f t="shared" si="16"/>
        <v>435.59999999999997</v>
      </c>
      <c r="N222">
        <f t="shared" si="17"/>
        <v>9</v>
      </c>
      <c r="O222" t="str">
        <f t="shared" si="18"/>
        <v>Aug</v>
      </c>
      <c r="P222">
        <f t="shared" si="19"/>
        <v>2023</v>
      </c>
    </row>
    <row r="223" spans="1:16" x14ac:dyDescent="0.3">
      <c r="A223" s="1">
        <v>45148</v>
      </c>
      <c r="B223" t="s">
        <v>23</v>
      </c>
      <c r="C223">
        <v>16</v>
      </c>
      <c r="D223" t="s">
        <v>120</v>
      </c>
      <c r="E223" t="s">
        <v>122</v>
      </c>
      <c r="F223" s="5">
        <v>0</v>
      </c>
      <c r="G223" t="str">
        <f>VLOOKUP($B223,Catalogue!$A$2:$F$51,2,0)</f>
        <v>Product7</v>
      </c>
      <c r="H223" t="str">
        <f>VLOOKUP($B223,Catalogue!$A$2:$F$51,3,0)</f>
        <v>Category01</v>
      </c>
      <c r="I223" t="str">
        <f>VLOOKUP($B223,Catalogue!$A$2:$F$51,4,0)</f>
        <v>Ft</v>
      </c>
      <c r="J223" s="7">
        <f>VLOOKUP($B223,Catalogue!$A$2:$F$51,5,0)</f>
        <v>10</v>
      </c>
      <c r="K223" s="7">
        <f>VLOOKUP($B223,Catalogue!$A$2:$F$51,6,0)</f>
        <v>11.2</v>
      </c>
      <c r="L223" s="7">
        <f t="shared" si="15"/>
        <v>160</v>
      </c>
      <c r="M223" s="7">
        <f t="shared" si="16"/>
        <v>179.2</v>
      </c>
      <c r="N223">
        <f t="shared" si="17"/>
        <v>10</v>
      </c>
      <c r="O223" t="str">
        <f t="shared" si="18"/>
        <v>Aug</v>
      </c>
      <c r="P223">
        <f t="shared" si="19"/>
        <v>2023</v>
      </c>
    </row>
    <row r="224" spans="1:16" x14ac:dyDescent="0.3">
      <c r="A224" s="1">
        <v>45149</v>
      </c>
      <c r="B224" t="s">
        <v>25</v>
      </c>
      <c r="C224">
        <v>2</v>
      </c>
      <c r="D224" t="s">
        <v>120</v>
      </c>
      <c r="E224" t="s">
        <v>122</v>
      </c>
      <c r="F224" s="5">
        <v>0</v>
      </c>
      <c r="G224" t="str">
        <f>VLOOKUP($B224,Catalogue!$A$2:$F$51,2,0)</f>
        <v>Product8</v>
      </c>
      <c r="H224" t="str">
        <f>VLOOKUP($B224,Catalogue!$A$2:$F$51,3,0)</f>
        <v>Category01</v>
      </c>
      <c r="I224" t="str">
        <f>VLOOKUP($B224,Catalogue!$A$2:$F$51,4,0)</f>
        <v>Lt</v>
      </c>
      <c r="J224" s="7">
        <f>VLOOKUP($B224,Catalogue!$A$2:$F$51,5,0)</f>
        <v>16</v>
      </c>
      <c r="K224" s="7">
        <f>VLOOKUP($B224,Catalogue!$A$2:$F$51,6,0)</f>
        <v>17.600000000000001</v>
      </c>
      <c r="L224" s="7">
        <f t="shared" si="15"/>
        <v>32</v>
      </c>
      <c r="M224" s="7">
        <f t="shared" si="16"/>
        <v>35.200000000000003</v>
      </c>
      <c r="N224">
        <f t="shared" si="17"/>
        <v>11</v>
      </c>
      <c r="O224" t="str">
        <f t="shared" si="18"/>
        <v>Aug</v>
      </c>
      <c r="P224">
        <f t="shared" si="19"/>
        <v>2023</v>
      </c>
    </row>
    <row r="225" spans="1:16" x14ac:dyDescent="0.3">
      <c r="A225" s="1">
        <v>45150</v>
      </c>
      <c r="B225" t="s">
        <v>38</v>
      </c>
      <c r="C225">
        <v>20</v>
      </c>
      <c r="D225" t="s">
        <v>121</v>
      </c>
      <c r="E225" t="s">
        <v>121</v>
      </c>
      <c r="F225" s="5">
        <v>0</v>
      </c>
      <c r="G225" t="str">
        <f>VLOOKUP($B225,Catalogue!$A$2:$F$51,2,0)</f>
        <v>Product14</v>
      </c>
      <c r="H225" t="str">
        <f>VLOOKUP($B225,Catalogue!$A$2:$F$51,3,0)</f>
        <v>Category02</v>
      </c>
      <c r="I225" t="str">
        <f>VLOOKUP($B225,Catalogue!$A$2:$F$51,4,0)</f>
        <v>No.</v>
      </c>
      <c r="J225" s="7">
        <f>VLOOKUP($B225,Catalogue!$A$2:$F$51,5,0)</f>
        <v>98</v>
      </c>
      <c r="K225" s="7">
        <f>VLOOKUP($B225,Catalogue!$A$2:$F$51,6,0)</f>
        <v>110.74</v>
      </c>
      <c r="L225" s="7">
        <f t="shared" si="15"/>
        <v>1960</v>
      </c>
      <c r="M225" s="7">
        <f t="shared" si="16"/>
        <v>2214.7999999999997</v>
      </c>
      <c r="N225">
        <f t="shared" si="17"/>
        <v>12</v>
      </c>
      <c r="O225" t="str">
        <f t="shared" si="18"/>
        <v>Aug</v>
      </c>
      <c r="P225">
        <f t="shared" si="19"/>
        <v>2023</v>
      </c>
    </row>
    <row r="226" spans="1:16" x14ac:dyDescent="0.3">
      <c r="A226" s="1">
        <v>45151</v>
      </c>
      <c r="B226" t="s">
        <v>57</v>
      </c>
      <c r="C226">
        <v>14</v>
      </c>
      <c r="D226" t="s">
        <v>120</v>
      </c>
      <c r="E226" t="s">
        <v>122</v>
      </c>
      <c r="F226" s="5">
        <v>0</v>
      </c>
      <c r="G226" t="str">
        <f>VLOOKUP($B226,Catalogue!$A$2:$F$51,2,0)</f>
        <v>Product23</v>
      </c>
      <c r="H226" t="str">
        <f>VLOOKUP($B226,Catalogue!$A$2:$F$51,3,0)</f>
        <v>Category03</v>
      </c>
      <c r="I226" t="str">
        <f>VLOOKUP($B226,Catalogue!$A$2:$F$51,4,0)</f>
        <v>Ft</v>
      </c>
      <c r="J226" s="7">
        <f>VLOOKUP($B226,Catalogue!$A$2:$F$51,5,0)</f>
        <v>123</v>
      </c>
      <c r="K226" s="7">
        <f>VLOOKUP($B226,Catalogue!$A$2:$F$51,6,0)</f>
        <v>140.22</v>
      </c>
      <c r="L226" s="7">
        <f t="shared" si="15"/>
        <v>1722</v>
      </c>
      <c r="M226" s="7">
        <f t="shared" si="16"/>
        <v>1963.08</v>
      </c>
      <c r="N226">
        <f t="shared" si="17"/>
        <v>13</v>
      </c>
      <c r="O226" t="str">
        <f t="shared" si="18"/>
        <v>Aug</v>
      </c>
      <c r="P226">
        <f t="shared" si="19"/>
        <v>2023</v>
      </c>
    </row>
    <row r="227" spans="1:16" x14ac:dyDescent="0.3">
      <c r="A227" s="1">
        <v>45152</v>
      </c>
      <c r="B227" t="s">
        <v>113</v>
      </c>
      <c r="C227">
        <v>4</v>
      </c>
      <c r="D227" t="s">
        <v>120</v>
      </c>
      <c r="E227" t="s">
        <v>121</v>
      </c>
      <c r="F227" s="5">
        <v>0</v>
      </c>
      <c r="G227" t="str">
        <f>VLOOKUP($B227,Catalogue!$A$2:$F$51,2,0)</f>
        <v>Product50</v>
      </c>
      <c r="H227" t="str">
        <f>VLOOKUP($B227,Catalogue!$A$2:$F$51,3,0)</f>
        <v>Category05</v>
      </c>
      <c r="I227" t="str">
        <f>VLOOKUP($B227,Catalogue!$A$2:$F$51,4,0)</f>
        <v>Kg</v>
      </c>
      <c r="J227" s="7">
        <f>VLOOKUP($B227,Catalogue!$A$2:$F$51,5,0)</f>
        <v>12</v>
      </c>
      <c r="K227" s="7">
        <f>VLOOKUP($B227,Catalogue!$A$2:$F$51,6,0)</f>
        <v>17.52</v>
      </c>
      <c r="L227" s="7">
        <f t="shared" si="15"/>
        <v>48</v>
      </c>
      <c r="M227" s="7">
        <f t="shared" si="16"/>
        <v>70.08</v>
      </c>
      <c r="N227">
        <f t="shared" si="17"/>
        <v>14</v>
      </c>
      <c r="O227" t="str">
        <f t="shared" si="18"/>
        <v>Aug</v>
      </c>
      <c r="P227">
        <f t="shared" si="19"/>
        <v>2023</v>
      </c>
    </row>
    <row r="228" spans="1:16" x14ac:dyDescent="0.3">
      <c r="A228" s="1">
        <v>45153</v>
      </c>
      <c r="B228" t="s">
        <v>32</v>
      </c>
      <c r="C228">
        <v>4</v>
      </c>
      <c r="D228" t="s">
        <v>121</v>
      </c>
      <c r="E228" t="s">
        <v>122</v>
      </c>
      <c r="F228" s="5">
        <v>0</v>
      </c>
      <c r="G228" t="str">
        <f>VLOOKUP($B228,Catalogue!$A$2:$F$51,2,0)</f>
        <v>Product11</v>
      </c>
      <c r="H228" t="str">
        <f>VLOOKUP($B228,Catalogue!$A$2:$F$51,3,0)</f>
        <v>Category02</v>
      </c>
      <c r="I228" t="str">
        <f>VLOOKUP($B228,Catalogue!$A$2:$F$51,4,0)</f>
        <v>Lt</v>
      </c>
      <c r="J228" s="7">
        <f>VLOOKUP($B228,Catalogue!$A$2:$F$51,5,0)</f>
        <v>136</v>
      </c>
      <c r="K228" s="7">
        <f>VLOOKUP($B228,Catalogue!$A$2:$F$51,6,0)</f>
        <v>179.52</v>
      </c>
      <c r="L228" s="7">
        <f t="shared" si="15"/>
        <v>544</v>
      </c>
      <c r="M228" s="7">
        <f t="shared" si="16"/>
        <v>718.08</v>
      </c>
      <c r="N228">
        <f t="shared" si="17"/>
        <v>15</v>
      </c>
      <c r="O228" t="str">
        <f t="shared" si="18"/>
        <v>Aug</v>
      </c>
      <c r="P228">
        <f t="shared" si="19"/>
        <v>2023</v>
      </c>
    </row>
    <row r="229" spans="1:16" x14ac:dyDescent="0.3">
      <c r="A229" s="1">
        <v>45154</v>
      </c>
      <c r="B229" t="s">
        <v>107</v>
      </c>
      <c r="C229">
        <v>17</v>
      </c>
      <c r="D229" t="s">
        <v>123</v>
      </c>
      <c r="E229" t="s">
        <v>121</v>
      </c>
      <c r="F229" s="5">
        <v>0</v>
      </c>
      <c r="G229" t="str">
        <f>VLOOKUP($B229,Catalogue!$A$2:$F$51,2,0)</f>
        <v>Product47</v>
      </c>
      <c r="H229" t="str">
        <f>VLOOKUP($B229,Catalogue!$A$2:$F$51,3,0)</f>
        <v>Category05</v>
      </c>
      <c r="I229" t="str">
        <f>VLOOKUP($B229,Catalogue!$A$2:$F$51,4,0)</f>
        <v>Ft</v>
      </c>
      <c r="J229" s="7">
        <f>VLOOKUP($B229,Catalogue!$A$2:$F$51,5,0)</f>
        <v>10</v>
      </c>
      <c r="K229" s="7">
        <f>VLOOKUP($B229,Catalogue!$A$2:$F$51,6,0)</f>
        <v>11.2</v>
      </c>
      <c r="L229" s="7">
        <f t="shared" si="15"/>
        <v>170</v>
      </c>
      <c r="M229" s="7">
        <f t="shared" si="16"/>
        <v>190.39999999999998</v>
      </c>
      <c r="N229">
        <f t="shared" si="17"/>
        <v>16</v>
      </c>
      <c r="O229" t="str">
        <f t="shared" si="18"/>
        <v>Aug</v>
      </c>
      <c r="P229">
        <f t="shared" si="19"/>
        <v>2023</v>
      </c>
    </row>
    <row r="230" spans="1:16" x14ac:dyDescent="0.3">
      <c r="A230" s="1">
        <v>45155</v>
      </c>
      <c r="B230" t="s">
        <v>32</v>
      </c>
      <c r="C230">
        <v>18</v>
      </c>
      <c r="D230" t="s">
        <v>123</v>
      </c>
      <c r="E230" t="s">
        <v>122</v>
      </c>
      <c r="F230" s="5">
        <v>0</v>
      </c>
      <c r="G230" t="str">
        <f>VLOOKUP($B230,Catalogue!$A$2:$F$51,2,0)</f>
        <v>Product11</v>
      </c>
      <c r="H230" t="str">
        <f>VLOOKUP($B230,Catalogue!$A$2:$F$51,3,0)</f>
        <v>Category02</v>
      </c>
      <c r="I230" t="str">
        <f>VLOOKUP($B230,Catalogue!$A$2:$F$51,4,0)</f>
        <v>Lt</v>
      </c>
      <c r="J230" s="7">
        <f>VLOOKUP($B230,Catalogue!$A$2:$F$51,5,0)</f>
        <v>136</v>
      </c>
      <c r="K230" s="7">
        <f>VLOOKUP($B230,Catalogue!$A$2:$F$51,6,0)</f>
        <v>179.52</v>
      </c>
      <c r="L230" s="7">
        <f t="shared" si="15"/>
        <v>2448</v>
      </c>
      <c r="M230" s="7">
        <f t="shared" si="16"/>
        <v>3231.36</v>
      </c>
      <c r="N230">
        <f t="shared" si="17"/>
        <v>17</v>
      </c>
      <c r="O230" t="str">
        <f t="shared" si="18"/>
        <v>Aug</v>
      </c>
      <c r="P230">
        <f t="shared" si="19"/>
        <v>2023</v>
      </c>
    </row>
    <row r="231" spans="1:16" x14ac:dyDescent="0.3">
      <c r="A231" s="1">
        <v>45156</v>
      </c>
      <c r="B231" t="s">
        <v>84</v>
      </c>
      <c r="C231">
        <v>11</v>
      </c>
      <c r="D231" t="s">
        <v>121</v>
      </c>
      <c r="E231" t="s">
        <v>122</v>
      </c>
      <c r="F231" s="5">
        <v>0</v>
      </c>
      <c r="G231" t="str">
        <f>VLOOKUP($B231,Catalogue!$A$2:$F$51,2,0)</f>
        <v>Product36</v>
      </c>
      <c r="H231" t="str">
        <f>VLOOKUP($B231,Catalogue!$A$2:$F$51,3,0)</f>
        <v>Category04</v>
      </c>
      <c r="I231" t="str">
        <f>VLOOKUP($B231,Catalogue!$A$2:$F$51,4,0)</f>
        <v>Ft</v>
      </c>
      <c r="J231" s="7">
        <f>VLOOKUP($B231,Catalogue!$A$2:$F$51,5,0)</f>
        <v>136</v>
      </c>
      <c r="K231" s="7">
        <f>VLOOKUP($B231,Catalogue!$A$2:$F$51,6,0)</f>
        <v>224.4</v>
      </c>
      <c r="L231" s="7">
        <f t="shared" si="15"/>
        <v>1496</v>
      </c>
      <c r="M231" s="7">
        <f t="shared" si="16"/>
        <v>2468.4</v>
      </c>
      <c r="N231">
        <f t="shared" si="17"/>
        <v>18</v>
      </c>
      <c r="O231" t="str">
        <f t="shared" si="18"/>
        <v>Aug</v>
      </c>
      <c r="P231">
        <f t="shared" si="19"/>
        <v>2023</v>
      </c>
    </row>
    <row r="232" spans="1:16" x14ac:dyDescent="0.3">
      <c r="A232" s="1">
        <v>45157</v>
      </c>
      <c r="B232" t="s">
        <v>44</v>
      </c>
      <c r="C232">
        <v>6</v>
      </c>
      <c r="D232" t="s">
        <v>120</v>
      </c>
      <c r="E232" t="s">
        <v>121</v>
      </c>
      <c r="F232" s="5">
        <v>0</v>
      </c>
      <c r="G232" t="str">
        <f>VLOOKUP($B232,Catalogue!$A$2:$F$51,2,0)</f>
        <v>Product17</v>
      </c>
      <c r="H232" t="str">
        <f>VLOOKUP($B232,Catalogue!$A$2:$F$51,3,0)</f>
        <v>Category02</v>
      </c>
      <c r="I232" t="str">
        <f>VLOOKUP($B232,Catalogue!$A$2:$F$51,4,0)</f>
        <v>Kg</v>
      </c>
      <c r="J232" s="7">
        <f>VLOOKUP($B232,Catalogue!$A$2:$F$51,5,0)</f>
        <v>71</v>
      </c>
      <c r="K232" s="7">
        <f>VLOOKUP($B232,Catalogue!$A$2:$F$51,6,0)</f>
        <v>79.52</v>
      </c>
      <c r="L232" s="7">
        <f t="shared" si="15"/>
        <v>426</v>
      </c>
      <c r="M232" s="7">
        <f t="shared" si="16"/>
        <v>477.12</v>
      </c>
      <c r="N232">
        <f t="shared" si="17"/>
        <v>19</v>
      </c>
      <c r="O232" t="str">
        <f t="shared" si="18"/>
        <v>Aug</v>
      </c>
      <c r="P232">
        <f t="shared" si="19"/>
        <v>2023</v>
      </c>
    </row>
    <row r="233" spans="1:16" x14ac:dyDescent="0.3">
      <c r="A233" s="1">
        <v>45158</v>
      </c>
      <c r="B233" t="s">
        <v>65</v>
      </c>
      <c r="C233">
        <v>19</v>
      </c>
      <c r="D233" t="s">
        <v>120</v>
      </c>
      <c r="E233" t="s">
        <v>122</v>
      </c>
      <c r="F233" s="5">
        <v>0</v>
      </c>
      <c r="G233" t="str">
        <f>VLOOKUP($B233,Catalogue!$A$2:$F$51,2,0)</f>
        <v>Product27</v>
      </c>
      <c r="H233" t="str">
        <f>VLOOKUP($B233,Catalogue!$A$2:$F$51,3,0)</f>
        <v>Category03</v>
      </c>
      <c r="I233" t="str">
        <f>VLOOKUP($B233,Catalogue!$A$2:$F$51,4,0)</f>
        <v>Lt</v>
      </c>
      <c r="J233" s="7">
        <f>VLOOKUP($B233,Catalogue!$A$2:$F$51,5,0)</f>
        <v>105</v>
      </c>
      <c r="K233" s="7">
        <f>VLOOKUP($B233,Catalogue!$A$2:$F$51,6,0)</f>
        <v>117.6</v>
      </c>
      <c r="L233" s="7">
        <f t="shared" si="15"/>
        <v>1995</v>
      </c>
      <c r="M233" s="7">
        <f t="shared" si="16"/>
        <v>2234.4</v>
      </c>
      <c r="N233">
        <f t="shared" si="17"/>
        <v>20</v>
      </c>
      <c r="O233" t="str">
        <f t="shared" si="18"/>
        <v>Aug</v>
      </c>
      <c r="P233">
        <f t="shared" si="19"/>
        <v>2023</v>
      </c>
    </row>
    <row r="234" spans="1:16" x14ac:dyDescent="0.3">
      <c r="A234" s="1">
        <v>45159</v>
      </c>
      <c r="B234" t="s">
        <v>99</v>
      </c>
      <c r="C234">
        <v>16</v>
      </c>
      <c r="D234" t="s">
        <v>121</v>
      </c>
      <c r="E234" t="s">
        <v>122</v>
      </c>
      <c r="F234" s="5">
        <v>0</v>
      </c>
      <c r="G234" t="str">
        <f>VLOOKUP($B234,Catalogue!$A$2:$F$51,2,0)</f>
        <v>Product43</v>
      </c>
      <c r="H234" t="str">
        <f>VLOOKUP($B234,Catalogue!$A$2:$F$51,3,0)</f>
        <v>Category05</v>
      </c>
      <c r="I234" t="str">
        <f>VLOOKUP($B234,Catalogue!$A$2:$F$51,4,0)</f>
        <v>Lt</v>
      </c>
      <c r="J234" s="7">
        <f>VLOOKUP($B234,Catalogue!$A$2:$F$51,5,0)</f>
        <v>133</v>
      </c>
      <c r="K234" s="7">
        <f>VLOOKUP($B234,Catalogue!$A$2:$F$51,6,0)</f>
        <v>151.62</v>
      </c>
      <c r="L234" s="7">
        <f t="shared" si="15"/>
        <v>2128</v>
      </c>
      <c r="M234" s="7">
        <f t="shared" si="16"/>
        <v>2425.92</v>
      </c>
      <c r="N234">
        <f t="shared" si="17"/>
        <v>21</v>
      </c>
      <c r="O234" t="str">
        <f t="shared" si="18"/>
        <v>Aug</v>
      </c>
      <c r="P234">
        <f t="shared" si="19"/>
        <v>2023</v>
      </c>
    </row>
    <row r="235" spans="1:16" x14ac:dyDescent="0.3">
      <c r="A235" s="1">
        <v>45160</v>
      </c>
      <c r="B235" t="s">
        <v>71</v>
      </c>
      <c r="C235">
        <v>2</v>
      </c>
      <c r="D235" t="s">
        <v>120</v>
      </c>
      <c r="E235" t="s">
        <v>121</v>
      </c>
      <c r="F235" s="5">
        <v>0</v>
      </c>
      <c r="G235" t="str">
        <f>VLOOKUP($B235,Catalogue!$A$2:$F$51,2,0)</f>
        <v>Product30</v>
      </c>
      <c r="H235" t="str">
        <f>VLOOKUP($B235,Catalogue!$A$2:$F$51,3,0)</f>
        <v>Category03</v>
      </c>
      <c r="I235" t="str">
        <f>VLOOKUP($B235,Catalogue!$A$2:$F$51,4,0)</f>
        <v>No.</v>
      </c>
      <c r="J235" s="7">
        <f>VLOOKUP($B235,Catalogue!$A$2:$F$51,5,0)</f>
        <v>133</v>
      </c>
      <c r="K235" s="7">
        <f>VLOOKUP($B235,Catalogue!$A$2:$F$51,6,0)</f>
        <v>194.18</v>
      </c>
      <c r="L235" s="7">
        <f t="shared" si="15"/>
        <v>266</v>
      </c>
      <c r="M235" s="7">
        <f t="shared" si="16"/>
        <v>388.36</v>
      </c>
      <c r="N235">
        <f t="shared" si="17"/>
        <v>22</v>
      </c>
      <c r="O235" t="str">
        <f t="shared" si="18"/>
        <v>Aug</v>
      </c>
      <c r="P235">
        <f t="shared" si="19"/>
        <v>2023</v>
      </c>
    </row>
    <row r="236" spans="1:16" x14ac:dyDescent="0.3">
      <c r="A236" s="1">
        <v>45161</v>
      </c>
      <c r="B236" t="s">
        <v>10</v>
      </c>
      <c r="C236">
        <v>18</v>
      </c>
      <c r="D236" t="s">
        <v>120</v>
      </c>
      <c r="E236" t="s">
        <v>122</v>
      </c>
      <c r="F236" s="5">
        <v>0</v>
      </c>
      <c r="G236" t="str">
        <f>VLOOKUP($B236,Catalogue!$A$2:$F$51,2,0)</f>
        <v>Product2</v>
      </c>
      <c r="H236" t="str">
        <f>VLOOKUP($B236,Catalogue!$A$2:$F$51,3,0)</f>
        <v>Category01</v>
      </c>
      <c r="I236" t="str">
        <f>VLOOKUP($B236,Catalogue!$A$2:$F$51,4,0)</f>
        <v>Kg</v>
      </c>
      <c r="J236" s="7">
        <f>VLOOKUP($B236,Catalogue!$A$2:$F$51,5,0)</f>
        <v>105</v>
      </c>
      <c r="K236" s="7">
        <f>VLOOKUP($B236,Catalogue!$A$2:$F$51,6,0)</f>
        <v>117.6</v>
      </c>
      <c r="L236" s="7">
        <f t="shared" si="15"/>
        <v>1890</v>
      </c>
      <c r="M236" s="7">
        <f t="shared" si="16"/>
        <v>2116.7999999999997</v>
      </c>
      <c r="N236">
        <f t="shared" si="17"/>
        <v>23</v>
      </c>
      <c r="O236" t="str">
        <f t="shared" si="18"/>
        <v>Aug</v>
      </c>
      <c r="P236">
        <f t="shared" si="19"/>
        <v>2023</v>
      </c>
    </row>
    <row r="237" spans="1:16" x14ac:dyDescent="0.3">
      <c r="A237" s="1">
        <v>45162</v>
      </c>
      <c r="B237" t="s">
        <v>105</v>
      </c>
      <c r="C237">
        <v>10</v>
      </c>
      <c r="D237" t="s">
        <v>121</v>
      </c>
      <c r="E237" t="s">
        <v>121</v>
      </c>
      <c r="F237" s="5">
        <v>0</v>
      </c>
      <c r="G237" t="str">
        <f>VLOOKUP($B237,Catalogue!$A$2:$F$51,2,0)</f>
        <v>Product46</v>
      </c>
      <c r="H237" t="str">
        <f>VLOOKUP($B237,Catalogue!$A$2:$F$51,3,0)</f>
        <v>Category05</v>
      </c>
      <c r="I237" t="str">
        <f>VLOOKUP($B237,Catalogue!$A$2:$F$51,4,0)</f>
        <v>No.</v>
      </c>
      <c r="J237" s="7">
        <f>VLOOKUP($B237,Catalogue!$A$2:$F$51,5,0)</f>
        <v>16</v>
      </c>
      <c r="K237" s="7">
        <f>VLOOKUP($B237,Catalogue!$A$2:$F$51,6,0)</f>
        <v>26.4</v>
      </c>
      <c r="L237" s="7">
        <f t="shared" si="15"/>
        <v>160</v>
      </c>
      <c r="M237" s="7">
        <f t="shared" si="16"/>
        <v>264</v>
      </c>
      <c r="N237">
        <f t="shared" si="17"/>
        <v>24</v>
      </c>
      <c r="O237" t="str">
        <f t="shared" si="18"/>
        <v>Aug</v>
      </c>
      <c r="P237">
        <f t="shared" si="19"/>
        <v>2023</v>
      </c>
    </row>
    <row r="238" spans="1:16" x14ac:dyDescent="0.3">
      <c r="A238" s="1">
        <v>45163</v>
      </c>
      <c r="B238" t="s">
        <v>113</v>
      </c>
      <c r="C238">
        <v>16</v>
      </c>
      <c r="D238" t="s">
        <v>123</v>
      </c>
      <c r="E238" t="s">
        <v>122</v>
      </c>
      <c r="F238" s="5">
        <v>0</v>
      </c>
      <c r="G238" t="str">
        <f>VLOOKUP($B238,Catalogue!$A$2:$F$51,2,0)</f>
        <v>Product50</v>
      </c>
      <c r="H238" t="str">
        <f>VLOOKUP($B238,Catalogue!$A$2:$F$51,3,0)</f>
        <v>Category05</v>
      </c>
      <c r="I238" t="str">
        <f>VLOOKUP($B238,Catalogue!$A$2:$F$51,4,0)</f>
        <v>Kg</v>
      </c>
      <c r="J238" s="7">
        <f>VLOOKUP($B238,Catalogue!$A$2:$F$51,5,0)</f>
        <v>12</v>
      </c>
      <c r="K238" s="7">
        <f>VLOOKUP($B238,Catalogue!$A$2:$F$51,6,0)</f>
        <v>17.52</v>
      </c>
      <c r="L238" s="7">
        <f t="shared" si="15"/>
        <v>192</v>
      </c>
      <c r="M238" s="7">
        <f t="shared" si="16"/>
        <v>280.32</v>
      </c>
      <c r="N238">
        <f t="shared" si="17"/>
        <v>25</v>
      </c>
      <c r="O238" t="str">
        <f t="shared" si="18"/>
        <v>Aug</v>
      </c>
      <c r="P238">
        <f t="shared" si="19"/>
        <v>2023</v>
      </c>
    </row>
    <row r="239" spans="1:16" x14ac:dyDescent="0.3">
      <c r="A239" s="1">
        <v>45164</v>
      </c>
      <c r="B239" t="s">
        <v>15</v>
      </c>
      <c r="C239">
        <v>17</v>
      </c>
      <c r="D239" t="s">
        <v>123</v>
      </c>
      <c r="E239" t="s">
        <v>121</v>
      </c>
      <c r="F239" s="5">
        <v>0</v>
      </c>
      <c r="G239" t="str">
        <f>VLOOKUP($B239,Catalogue!$A$2:$F$51,2,0)</f>
        <v>Product4</v>
      </c>
      <c r="H239" t="str">
        <f>VLOOKUP($B239,Catalogue!$A$2:$F$51,3,0)</f>
        <v>Category01</v>
      </c>
      <c r="I239" t="str">
        <f>VLOOKUP($B239,Catalogue!$A$2:$F$51,4,0)</f>
        <v>Ft</v>
      </c>
      <c r="J239" s="7">
        <f>VLOOKUP($B239,Catalogue!$A$2:$F$51,5,0)</f>
        <v>71</v>
      </c>
      <c r="K239" s="7">
        <f>VLOOKUP($B239,Catalogue!$A$2:$F$51,6,0)</f>
        <v>80.23</v>
      </c>
      <c r="L239" s="7">
        <f t="shared" si="15"/>
        <v>1207</v>
      </c>
      <c r="M239" s="7">
        <f t="shared" si="16"/>
        <v>1363.91</v>
      </c>
      <c r="N239">
        <f t="shared" si="17"/>
        <v>26</v>
      </c>
      <c r="O239" t="str">
        <f t="shared" si="18"/>
        <v>Aug</v>
      </c>
      <c r="P239">
        <f t="shared" si="19"/>
        <v>2023</v>
      </c>
    </row>
    <row r="240" spans="1:16" x14ac:dyDescent="0.3">
      <c r="A240" s="1">
        <v>45165</v>
      </c>
      <c r="B240" t="s">
        <v>99</v>
      </c>
      <c r="C240">
        <v>8</v>
      </c>
      <c r="D240" t="s">
        <v>121</v>
      </c>
      <c r="E240" t="s">
        <v>122</v>
      </c>
      <c r="F240" s="5">
        <v>0</v>
      </c>
      <c r="G240" t="str">
        <f>VLOOKUP($B240,Catalogue!$A$2:$F$51,2,0)</f>
        <v>Product43</v>
      </c>
      <c r="H240" t="str">
        <f>VLOOKUP($B240,Catalogue!$A$2:$F$51,3,0)</f>
        <v>Category05</v>
      </c>
      <c r="I240" t="str">
        <f>VLOOKUP($B240,Catalogue!$A$2:$F$51,4,0)</f>
        <v>Lt</v>
      </c>
      <c r="J240" s="7">
        <f>VLOOKUP($B240,Catalogue!$A$2:$F$51,5,0)</f>
        <v>133</v>
      </c>
      <c r="K240" s="7">
        <f>VLOOKUP($B240,Catalogue!$A$2:$F$51,6,0)</f>
        <v>151.62</v>
      </c>
      <c r="L240" s="7">
        <f t="shared" si="15"/>
        <v>1064</v>
      </c>
      <c r="M240" s="7">
        <f t="shared" si="16"/>
        <v>1212.96</v>
      </c>
      <c r="N240">
        <f t="shared" si="17"/>
        <v>27</v>
      </c>
      <c r="O240" t="str">
        <f t="shared" si="18"/>
        <v>Aug</v>
      </c>
      <c r="P240">
        <f t="shared" si="19"/>
        <v>2023</v>
      </c>
    </row>
    <row r="241" spans="1:16" x14ac:dyDescent="0.3">
      <c r="A241" s="1">
        <v>45166</v>
      </c>
      <c r="B241" t="s">
        <v>101</v>
      </c>
      <c r="C241">
        <v>11</v>
      </c>
      <c r="D241" t="s">
        <v>120</v>
      </c>
      <c r="E241" t="s">
        <v>122</v>
      </c>
      <c r="F241" s="5">
        <v>0</v>
      </c>
      <c r="G241" t="str">
        <f>VLOOKUP($B241,Catalogue!$A$2:$F$51,2,0)</f>
        <v>Product44</v>
      </c>
      <c r="H241" t="str">
        <f>VLOOKUP($B241,Catalogue!$A$2:$F$51,3,0)</f>
        <v>Category05</v>
      </c>
      <c r="I241" t="str">
        <f>VLOOKUP($B241,Catalogue!$A$2:$F$51,4,0)</f>
        <v>Ft</v>
      </c>
      <c r="J241" s="7">
        <f>VLOOKUP($B241,Catalogue!$A$2:$F$51,5,0)</f>
        <v>124</v>
      </c>
      <c r="K241" s="7">
        <f>VLOOKUP($B241,Catalogue!$A$2:$F$51,6,0)</f>
        <v>140.12</v>
      </c>
      <c r="L241" s="7">
        <f t="shared" si="15"/>
        <v>1364</v>
      </c>
      <c r="M241" s="7">
        <f t="shared" si="16"/>
        <v>1541.3200000000002</v>
      </c>
      <c r="N241">
        <f t="shared" si="17"/>
        <v>28</v>
      </c>
      <c r="O241" t="str">
        <f t="shared" si="18"/>
        <v>Aug</v>
      </c>
      <c r="P241">
        <f t="shared" si="19"/>
        <v>2023</v>
      </c>
    </row>
    <row r="242" spans="1:16" x14ac:dyDescent="0.3">
      <c r="A242" s="1">
        <v>45167</v>
      </c>
      <c r="B242" t="s">
        <v>27</v>
      </c>
      <c r="C242">
        <v>14</v>
      </c>
      <c r="D242" t="s">
        <v>120</v>
      </c>
      <c r="E242" t="s">
        <v>121</v>
      </c>
      <c r="F242" s="5">
        <v>0</v>
      </c>
      <c r="G242" t="str">
        <f>VLOOKUP($B242,Catalogue!$A$2:$F$51,2,0)</f>
        <v>Product9</v>
      </c>
      <c r="H242" t="str">
        <f>VLOOKUP($B242,Catalogue!$A$2:$F$51,3,0)</f>
        <v>Category01</v>
      </c>
      <c r="I242" t="str">
        <f>VLOOKUP($B242,Catalogue!$A$2:$F$51,4,0)</f>
        <v>Kg</v>
      </c>
      <c r="J242" s="7">
        <f>VLOOKUP($B242,Catalogue!$A$2:$F$51,5,0)</f>
        <v>10</v>
      </c>
      <c r="K242" s="7">
        <f>VLOOKUP($B242,Catalogue!$A$2:$F$51,6,0)</f>
        <v>13.5</v>
      </c>
      <c r="L242" s="7">
        <f t="shared" si="15"/>
        <v>140</v>
      </c>
      <c r="M242" s="7">
        <f t="shared" si="16"/>
        <v>189</v>
      </c>
      <c r="N242">
        <f t="shared" si="17"/>
        <v>29</v>
      </c>
      <c r="O242" t="str">
        <f t="shared" si="18"/>
        <v>Aug</v>
      </c>
      <c r="P242">
        <f t="shared" si="19"/>
        <v>2023</v>
      </c>
    </row>
    <row r="243" spans="1:16" x14ac:dyDescent="0.3">
      <c r="A243" s="1">
        <v>45168</v>
      </c>
      <c r="B243" t="s">
        <v>25</v>
      </c>
      <c r="C243">
        <v>16</v>
      </c>
      <c r="D243" t="s">
        <v>121</v>
      </c>
      <c r="E243" t="s">
        <v>122</v>
      </c>
      <c r="F243" s="5">
        <v>0</v>
      </c>
      <c r="G243" t="str">
        <f>VLOOKUP($B243,Catalogue!$A$2:$F$51,2,0)</f>
        <v>Product8</v>
      </c>
      <c r="H243" t="str">
        <f>VLOOKUP($B243,Catalogue!$A$2:$F$51,3,0)</f>
        <v>Category01</v>
      </c>
      <c r="I243" t="str">
        <f>VLOOKUP($B243,Catalogue!$A$2:$F$51,4,0)</f>
        <v>Lt</v>
      </c>
      <c r="J243" s="7">
        <f>VLOOKUP($B243,Catalogue!$A$2:$F$51,5,0)</f>
        <v>16</v>
      </c>
      <c r="K243" s="7">
        <f>VLOOKUP($B243,Catalogue!$A$2:$F$51,6,0)</f>
        <v>17.600000000000001</v>
      </c>
      <c r="L243" s="7">
        <f t="shared" si="15"/>
        <v>256</v>
      </c>
      <c r="M243" s="7">
        <f t="shared" si="16"/>
        <v>281.60000000000002</v>
      </c>
      <c r="N243">
        <f t="shared" si="17"/>
        <v>30</v>
      </c>
      <c r="O243" t="str">
        <f t="shared" si="18"/>
        <v>Aug</v>
      </c>
      <c r="P243">
        <f t="shared" si="19"/>
        <v>2023</v>
      </c>
    </row>
    <row r="244" spans="1:16" x14ac:dyDescent="0.3">
      <c r="A244" s="1">
        <v>45169</v>
      </c>
      <c r="B244" t="s">
        <v>20</v>
      </c>
      <c r="C244">
        <v>19</v>
      </c>
      <c r="D244" t="s">
        <v>120</v>
      </c>
      <c r="E244" t="s">
        <v>122</v>
      </c>
      <c r="F244" s="5">
        <v>0</v>
      </c>
      <c r="G244" t="str">
        <f>VLOOKUP($B244,Catalogue!$A$2:$F$51,2,0)</f>
        <v>Product6</v>
      </c>
      <c r="H244" t="str">
        <f>VLOOKUP($B244,Catalogue!$A$2:$F$51,3,0)</f>
        <v>Category01</v>
      </c>
      <c r="I244" t="str">
        <f>VLOOKUP($B244,Catalogue!$A$2:$F$51,4,0)</f>
        <v>No.</v>
      </c>
      <c r="J244" s="7">
        <f>VLOOKUP($B244,Catalogue!$A$2:$F$51,5,0)</f>
        <v>124</v>
      </c>
      <c r="K244" s="7">
        <f>VLOOKUP($B244,Catalogue!$A$2:$F$51,6,0)</f>
        <v>204.60000000000002</v>
      </c>
      <c r="L244" s="7">
        <f t="shared" si="15"/>
        <v>2356</v>
      </c>
      <c r="M244" s="7">
        <f t="shared" si="16"/>
        <v>3887.4000000000005</v>
      </c>
      <c r="N244">
        <f t="shared" si="17"/>
        <v>31</v>
      </c>
      <c r="O244" t="str">
        <f t="shared" si="18"/>
        <v>Aug</v>
      </c>
      <c r="P244">
        <f t="shared" si="19"/>
        <v>2023</v>
      </c>
    </row>
    <row r="245" spans="1:16" x14ac:dyDescent="0.3">
      <c r="A245" s="1">
        <v>45170</v>
      </c>
      <c r="B245" t="s">
        <v>80</v>
      </c>
      <c r="C245">
        <v>2</v>
      </c>
      <c r="D245" t="s">
        <v>120</v>
      </c>
      <c r="E245" t="s">
        <v>121</v>
      </c>
      <c r="F245" s="5">
        <v>0</v>
      </c>
      <c r="G245" t="str">
        <f>VLOOKUP($B245,Catalogue!$A$2:$F$51,2,0)</f>
        <v>Product34</v>
      </c>
      <c r="H245" t="str">
        <f>VLOOKUP($B245,Catalogue!$A$2:$F$51,3,0)</f>
        <v>Category04</v>
      </c>
      <c r="I245" t="str">
        <f>VLOOKUP($B245,Catalogue!$A$2:$F$51,4,0)</f>
        <v>Kg</v>
      </c>
      <c r="J245" s="7">
        <f>VLOOKUP($B245,Catalogue!$A$2:$F$51,5,0)</f>
        <v>10</v>
      </c>
      <c r="K245" s="7">
        <f>VLOOKUP($B245,Catalogue!$A$2:$F$51,6,0)</f>
        <v>11.3</v>
      </c>
      <c r="L245" s="7">
        <f t="shared" si="15"/>
        <v>20</v>
      </c>
      <c r="M245" s="7">
        <f t="shared" si="16"/>
        <v>22.6</v>
      </c>
      <c r="N245">
        <f t="shared" si="17"/>
        <v>1</v>
      </c>
      <c r="O245" t="str">
        <f t="shared" si="18"/>
        <v>Sep</v>
      </c>
      <c r="P245">
        <f t="shared" si="19"/>
        <v>2023</v>
      </c>
    </row>
    <row r="246" spans="1:16" x14ac:dyDescent="0.3">
      <c r="A246" s="1">
        <v>45171</v>
      </c>
      <c r="B246" t="s">
        <v>78</v>
      </c>
      <c r="C246">
        <v>3</v>
      </c>
      <c r="D246" t="s">
        <v>121</v>
      </c>
      <c r="E246" t="s">
        <v>122</v>
      </c>
      <c r="F246" s="5">
        <v>0</v>
      </c>
      <c r="G246" t="str">
        <f>VLOOKUP($B246,Catalogue!$A$2:$F$51,2,0)</f>
        <v>Product33</v>
      </c>
      <c r="H246" t="str">
        <f>VLOOKUP($B246,Catalogue!$A$2:$F$51,3,0)</f>
        <v>Category04</v>
      </c>
      <c r="I246" t="str">
        <f>VLOOKUP($B246,Catalogue!$A$2:$F$51,4,0)</f>
        <v>Kg</v>
      </c>
      <c r="J246" s="7">
        <f>VLOOKUP($B246,Catalogue!$A$2:$F$51,5,0)</f>
        <v>16</v>
      </c>
      <c r="K246" s="7">
        <f>VLOOKUP($B246,Catalogue!$A$2:$F$51,6,0)</f>
        <v>18.240000000000002</v>
      </c>
      <c r="L246" s="7">
        <f t="shared" si="15"/>
        <v>48</v>
      </c>
      <c r="M246" s="7">
        <f t="shared" si="16"/>
        <v>54.720000000000006</v>
      </c>
      <c r="N246">
        <f t="shared" si="17"/>
        <v>2</v>
      </c>
      <c r="O246" t="str">
        <f t="shared" si="18"/>
        <v>Sep</v>
      </c>
      <c r="P246">
        <f t="shared" si="19"/>
        <v>2023</v>
      </c>
    </row>
    <row r="247" spans="1:16" x14ac:dyDescent="0.3">
      <c r="A247" s="1">
        <v>45172</v>
      </c>
      <c r="B247" t="s">
        <v>92</v>
      </c>
      <c r="C247">
        <v>13</v>
      </c>
      <c r="D247" t="s">
        <v>123</v>
      </c>
      <c r="E247" t="s">
        <v>121</v>
      </c>
      <c r="F247" s="5">
        <v>0</v>
      </c>
      <c r="G247" t="str">
        <f>VLOOKUP($B247,Catalogue!$A$2:$F$51,2,0)</f>
        <v>Product40</v>
      </c>
      <c r="H247" t="str">
        <f>VLOOKUP($B247,Catalogue!$A$2:$F$51,3,0)</f>
        <v>Category04</v>
      </c>
      <c r="I247" t="str">
        <f>VLOOKUP($B247,Catalogue!$A$2:$F$51,4,0)</f>
        <v>Lt</v>
      </c>
      <c r="J247" s="7">
        <f>VLOOKUP($B247,Catalogue!$A$2:$F$51,5,0)</f>
        <v>105</v>
      </c>
      <c r="K247" s="7">
        <f>VLOOKUP($B247,Catalogue!$A$2:$F$51,6,0)</f>
        <v>153.30000000000001</v>
      </c>
      <c r="L247" s="7">
        <f t="shared" si="15"/>
        <v>1365</v>
      </c>
      <c r="M247" s="7">
        <f t="shared" si="16"/>
        <v>1992.9</v>
      </c>
      <c r="N247">
        <f t="shared" si="17"/>
        <v>3</v>
      </c>
      <c r="O247" t="str">
        <f t="shared" si="18"/>
        <v>Sep</v>
      </c>
      <c r="P247">
        <f t="shared" si="19"/>
        <v>2023</v>
      </c>
    </row>
    <row r="248" spans="1:16" x14ac:dyDescent="0.3">
      <c r="A248" s="1">
        <v>45173</v>
      </c>
      <c r="B248" t="s">
        <v>61</v>
      </c>
      <c r="C248">
        <v>9</v>
      </c>
      <c r="D248" t="s">
        <v>123</v>
      </c>
      <c r="E248" t="s">
        <v>122</v>
      </c>
      <c r="F248" s="5">
        <v>0</v>
      </c>
      <c r="G248" t="str">
        <f>VLOOKUP($B248,Catalogue!$A$2:$F$51,2,0)</f>
        <v>Product25</v>
      </c>
      <c r="H248" t="str">
        <f>VLOOKUP($B248,Catalogue!$A$2:$F$51,3,0)</f>
        <v>Category03</v>
      </c>
      <c r="I248" t="str">
        <f>VLOOKUP($B248,Catalogue!$A$2:$F$51,4,0)</f>
        <v>Kg</v>
      </c>
      <c r="J248" s="7">
        <f>VLOOKUP($B248,Catalogue!$A$2:$F$51,5,0)</f>
        <v>12</v>
      </c>
      <c r="K248" s="7">
        <f>VLOOKUP($B248,Catalogue!$A$2:$F$51,6,0)</f>
        <v>16.920000000000002</v>
      </c>
      <c r="L248" s="7">
        <f t="shared" si="15"/>
        <v>108</v>
      </c>
      <c r="M248" s="7">
        <f t="shared" si="16"/>
        <v>152.28000000000003</v>
      </c>
      <c r="N248">
        <f t="shared" si="17"/>
        <v>4</v>
      </c>
      <c r="O248" t="str">
        <f t="shared" si="18"/>
        <v>Sep</v>
      </c>
      <c r="P248">
        <f t="shared" si="19"/>
        <v>2023</v>
      </c>
    </row>
    <row r="249" spans="1:16" x14ac:dyDescent="0.3">
      <c r="A249" s="1">
        <v>45174</v>
      </c>
      <c r="B249" t="s">
        <v>84</v>
      </c>
      <c r="C249">
        <v>18</v>
      </c>
      <c r="D249" t="s">
        <v>121</v>
      </c>
      <c r="E249" t="s">
        <v>121</v>
      </c>
      <c r="F249" s="5">
        <v>0</v>
      </c>
      <c r="G249" t="str">
        <f>VLOOKUP($B249,Catalogue!$A$2:$F$51,2,0)</f>
        <v>Product36</v>
      </c>
      <c r="H249" t="str">
        <f>VLOOKUP($B249,Catalogue!$A$2:$F$51,3,0)</f>
        <v>Category04</v>
      </c>
      <c r="I249" t="str">
        <f>VLOOKUP($B249,Catalogue!$A$2:$F$51,4,0)</f>
        <v>Ft</v>
      </c>
      <c r="J249" s="7">
        <f>VLOOKUP($B249,Catalogue!$A$2:$F$51,5,0)</f>
        <v>136</v>
      </c>
      <c r="K249" s="7">
        <f>VLOOKUP($B249,Catalogue!$A$2:$F$51,6,0)</f>
        <v>224.4</v>
      </c>
      <c r="L249" s="7">
        <f t="shared" si="15"/>
        <v>2448</v>
      </c>
      <c r="M249" s="7">
        <f t="shared" si="16"/>
        <v>4039.2000000000003</v>
      </c>
      <c r="N249">
        <f t="shared" si="17"/>
        <v>5</v>
      </c>
      <c r="O249" t="str">
        <f t="shared" si="18"/>
        <v>Sep</v>
      </c>
      <c r="P249">
        <f t="shared" si="19"/>
        <v>2023</v>
      </c>
    </row>
    <row r="250" spans="1:16" x14ac:dyDescent="0.3">
      <c r="A250" s="1">
        <v>45175</v>
      </c>
      <c r="B250" t="s">
        <v>99</v>
      </c>
      <c r="C250">
        <v>5</v>
      </c>
      <c r="D250" t="s">
        <v>120</v>
      </c>
      <c r="E250" t="s">
        <v>122</v>
      </c>
      <c r="F250" s="5">
        <v>0</v>
      </c>
      <c r="G250" t="str">
        <f>VLOOKUP($B250,Catalogue!$A$2:$F$51,2,0)</f>
        <v>Product43</v>
      </c>
      <c r="H250" t="str">
        <f>VLOOKUP($B250,Catalogue!$A$2:$F$51,3,0)</f>
        <v>Category05</v>
      </c>
      <c r="I250" t="str">
        <f>VLOOKUP($B250,Catalogue!$A$2:$F$51,4,0)</f>
        <v>Lt</v>
      </c>
      <c r="J250" s="7">
        <f>VLOOKUP($B250,Catalogue!$A$2:$F$51,5,0)</f>
        <v>133</v>
      </c>
      <c r="K250" s="7">
        <f>VLOOKUP($B250,Catalogue!$A$2:$F$51,6,0)</f>
        <v>151.62</v>
      </c>
      <c r="L250" s="7">
        <f t="shared" si="15"/>
        <v>665</v>
      </c>
      <c r="M250" s="7">
        <f t="shared" si="16"/>
        <v>758.1</v>
      </c>
      <c r="N250">
        <f t="shared" si="17"/>
        <v>6</v>
      </c>
      <c r="O250" t="str">
        <f t="shared" si="18"/>
        <v>Sep</v>
      </c>
      <c r="P250">
        <f t="shared" si="19"/>
        <v>2023</v>
      </c>
    </row>
    <row r="251" spans="1:16" x14ac:dyDescent="0.3">
      <c r="A251" s="1">
        <v>45176</v>
      </c>
      <c r="B251" t="s">
        <v>42</v>
      </c>
      <c r="C251">
        <v>17</v>
      </c>
      <c r="D251" t="s">
        <v>120</v>
      </c>
      <c r="E251" t="s">
        <v>122</v>
      </c>
      <c r="F251" s="5">
        <v>0</v>
      </c>
      <c r="G251" t="str">
        <f>VLOOKUP($B251,Catalogue!$A$2:$F$51,2,0)</f>
        <v>Product16</v>
      </c>
      <c r="H251" t="str">
        <f>VLOOKUP($B251,Catalogue!$A$2:$F$51,3,0)</f>
        <v>Category02</v>
      </c>
      <c r="I251" t="str">
        <f>VLOOKUP($B251,Catalogue!$A$2:$F$51,4,0)</f>
        <v>Lt</v>
      </c>
      <c r="J251" s="7">
        <f>VLOOKUP($B251,Catalogue!$A$2:$F$51,5,0)</f>
        <v>44</v>
      </c>
      <c r="K251" s="7">
        <f>VLOOKUP($B251,Catalogue!$A$2:$F$51,6,0)</f>
        <v>72.599999999999994</v>
      </c>
      <c r="L251" s="7">
        <f t="shared" si="15"/>
        <v>748</v>
      </c>
      <c r="M251" s="7">
        <f t="shared" si="16"/>
        <v>1234.1999999999998</v>
      </c>
      <c r="N251">
        <f t="shared" si="17"/>
        <v>7</v>
      </c>
      <c r="O251" t="str">
        <f t="shared" si="18"/>
        <v>Sep</v>
      </c>
      <c r="P251">
        <f t="shared" si="19"/>
        <v>2023</v>
      </c>
    </row>
    <row r="252" spans="1:16" x14ac:dyDescent="0.3">
      <c r="A252" s="1">
        <v>45177</v>
      </c>
      <c r="B252" t="s">
        <v>109</v>
      </c>
      <c r="C252">
        <v>15</v>
      </c>
      <c r="D252" t="s">
        <v>121</v>
      </c>
      <c r="E252" t="s">
        <v>121</v>
      </c>
      <c r="F252" s="5">
        <v>0</v>
      </c>
      <c r="G252" t="str">
        <f>VLOOKUP($B252,Catalogue!$A$2:$F$51,2,0)</f>
        <v>Product48</v>
      </c>
      <c r="H252" t="str">
        <f>VLOOKUP($B252,Catalogue!$A$2:$F$51,3,0)</f>
        <v>Category05</v>
      </c>
      <c r="I252" t="str">
        <f>VLOOKUP($B252,Catalogue!$A$2:$F$51,4,0)</f>
        <v>Lt</v>
      </c>
      <c r="J252" s="7">
        <f>VLOOKUP($B252,Catalogue!$A$2:$F$51,5,0)</f>
        <v>123</v>
      </c>
      <c r="K252" s="7">
        <f>VLOOKUP($B252,Catalogue!$A$2:$F$51,6,0)</f>
        <v>135.30000000000001</v>
      </c>
      <c r="L252" s="7">
        <f t="shared" si="15"/>
        <v>1845</v>
      </c>
      <c r="M252" s="7">
        <f t="shared" si="16"/>
        <v>2029.5000000000002</v>
      </c>
      <c r="N252">
        <f t="shared" si="17"/>
        <v>8</v>
      </c>
      <c r="O252" t="str">
        <f t="shared" si="18"/>
        <v>Sep</v>
      </c>
      <c r="P252">
        <f t="shared" si="19"/>
        <v>2023</v>
      </c>
    </row>
    <row r="253" spans="1:16" x14ac:dyDescent="0.3">
      <c r="A253" s="1">
        <v>45178</v>
      </c>
      <c r="B253" t="s">
        <v>78</v>
      </c>
      <c r="C253">
        <v>13</v>
      </c>
      <c r="D253" t="s">
        <v>120</v>
      </c>
      <c r="E253" t="s">
        <v>122</v>
      </c>
      <c r="F253" s="5">
        <v>0</v>
      </c>
      <c r="G253" t="str">
        <f>VLOOKUP($B253,Catalogue!$A$2:$F$51,2,0)</f>
        <v>Product33</v>
      </c>
      <c r="H253" t="str">
        <f>VLOOKUP($B253,Catalogue!$A$2:$F$51,3,0)</f>
        <v>Category04</v>
      </c>
      <c r="I253" t="str">
        <f>VLOOKUP($B253,Catalogue!$A$2:$F$51,4,0)</f>
        <v>Kg</v>
      </c>
      <c r="J253" s="7">
        <f>VLOOKUP($B253,Catalogue!$A$2:$F$51,5,0)</f>
        <v>16</v>
      </c>
      <c r="K253" s="7">
        <f>VLOOKUP($B253,Catalogue!$A$2:$F$51,6,0)</f>
        <v>18.240000000000002</v>
      </c>
      <c r="L253" s="7">
        <f t="shared" si="15"/>
        <v>208</v>
      </c>
      <c r="M253" s="7">
        <f t="shared" si="16"/>
        <v>237.12000000000003</v>
      </c>
      <c r="N253">
        <f t="shared" si="17"/>
        <v>9</v>
      </c>
      <c r="O253" t="str">
        <f t="shared" si="18"/>
        <v>Sep</v>
      </c>
      <c r="P253">
        <f t="shared" si="19"/>
        <v>2023</v>
      </c>
    </row>
    <row r="254" spans="1:16" x14ac:dyDescent="0.3">
      <c r="A254" s="1">
        <v>45179</v>
      </c>
      <c r="B254" t="s">
        <v>29</v>
      </c>
      <c r="C254">
        <v>4</v>
      </c>
      <c r="D254" t="s">
        <v>120</v>
      </c>
      <c r="E254" t="s">
        <v>122</v>
      </c>
      <c r="F254" s="5">
        <v>0</v>
      </c>
      <c r="G254" t="str">
        <f>VLOOKUP($B254,Catalogue!$A$2:$F$51,2,0)</f>
        <v>Product10</v>
      </c>
      <c r="H254" t="str">
        <f>VLOOKUP($B254,Catalogue!$A$2:$F$51,3,0)</f>
        <v>Category02</v>
      </c>
      <c r="I254" t="str">
        <f>VLOOKUP($B254,Catalogue!$A$2:$F$51,4,0)</f>
        <v>Kg</v>
      </c>
      <c r="J254" s="7">
        <f>VLOOKUP($B254,Catalogue!$A$2:$F$51,5,0)</f>
        <v>123</v>
      </c>
      <c r="K254" s="7">
        <f>VLOOKUP($B254,Catalogue!$A$2:$F$51,6,0)</f>
        <v>179.58</v>
      </c>
      <c r="L254" s="7">
        <f t="shared" si="15"/>
        <v>492</v>
      </c>
      <c r="M254" s="7">
        <f t="shared" si="16"/>
        <v>718.32</v>
      </c>
      <c r="N254">
        <f t="shared" si="17"/>
        <v>10</v>
      </c>
      <c r="O254" t="str">
        <f t="shared" si="18"/>
        <v>Sep</v>
      </c>
      <c r="P254">
        <f t="shared" si="19"/>
        <v>2023</v>
      </c>
    </row>
    <row r="255" spans="1:16" x14ac:dyDescent="0.3">
      <c r="A255" s="1">
        <v>45180</v>
      </c>
      <c r="B255" t="s">
        <v>18</v>
      </c>
      <c r="C255">
        <v>17</v>
      </c>
      <c r="D255" t="s">
        <v>121</v>
      </c>
      <c r="E255" t="s">
        <v>121</v>
      </c>
      <c r="F255" s="5">
        <v>0</v>
      </c>
      <c r="G255" t="str">
        <f>VLOOKUP($B255,Catalogue!$A$2:$F$51,2,0)</f>
        <v>Product5</v>
      </c>
      <c r="H255" t="str">
        <f>VLOOKUP($B255,Catalogue!$A$2:$F$51,3,0)</f>
        <v>Category01</v>
      </c>
      <c r="I255" t="str">
        <f>VLOOKUP($B255,Catalogue!$A$2:$F$51,4,0)</f>
        <v>Kg</v>
      </c>
      <c r="J255" s="7">
        <f>VLOOKUP($B255,Catalogue!$A$2:$F$51,5,0)</f>
        <v>133</v>
      </c>
      <c r="K255" s="7">
        <f>VLOOKUP($B255,Catalogue!$A$2:$F$51,6,0)</f>
        <v>187.53</v>
      </c>
      <c r="L255" s="7">
        <f t="shared" si="15"/>
        <v>2261</v>
      </c>
      <c r="M255" s="7">
        <f t="shared" si="16"/>
        <v>3188.01</v>
      </c>
      <c r="N255">
        <f t="shared" si="17"/>
        <v>11</v>
      </c>
      <c r="O255" t="str">
        <f t="shared" si="18"/>
        <v>Sep</v>
      </c>
      <c r="P255">
        <f t="shared" si="19"/>
        <v>2023</v>
      </c>
    </row>
    <row r="256" spans="1:16" x14ac:dyDescent="0.3">
      <c r="A256" s="1">
        <v>45181</v>
      </c>
      <c r="B256" t="s">
        <v>80</v>
      </c>
      <c r="C256">
        <v>7</v>
      </c>
      <c r="D256" t="s">
        <v>123</v>
      </c>
      <c r="E256" t="s">
        <v>122</v>
      </c>
      <c r="F256" s="5">
        <v>0</v>
      </c>
      <c r="G256" t="str">
        <f>VLOOKUP($B256,Catalogue!$A$2:$F$51,2,0)</f>
        <v>Product34</v>
      </c>
      <c r="H256" t="str">
        <f>VLOOKUP($B256,Catalogue!$A$2:$F$51,3,0)</f>
        <v>Category04</v>
      </c>
      <c r="I256" t="str">
        <f>VLOOKUP($B256,Catalogue!$A$2:$F$51,4,0)</f>
        <v>Kg</v>
      </c>
      <c r="J256" s="7">
        <f>VLOOKUP($B256,Catalogue!$A$2:$F$51,5,0)</f>
        <v>10</v>
      </c>
      <c r="K256" s="7">
        <f>VLOOKUP($B256,Catalogue!$A$2:$F$51,6,0)</f>
        <v>11.3</v>
      </c>
      <c r="L256" s="7">
        <f t="shared" si="15"/>
        <v>70</v>
      </c>
      <c r="M256" s="7">
        <f t="shared" si="16"/>
        <v>79.100000000000009</v>
      </c>
      <c r="N256">
        <f t="shared" si="17"/>
        <v>12</v>
      </c>
      <c r="O256" t="str">
        <f t="shared" si="18"/>
        <v>Sep</v>
      </c>
      <c r="P256">
        <f t="shared" si="19"/>
        <v>2023</v>
      </c>
    </row>
    <row r="257" spans="1:16" x14ac:dyDescent="0.3">
      <c r="A257" s="1">
        <v>45182</v>
      </c>
      <c r="B257" t="s">
        <v>75</v>
      </c>
      <c r="C257">
        <v>1</v>
      </c>
      <c r="D257" t="s">
        <v>123</v>
      </c>
      <c r="E257" t="s">
        <v>121</v>
      </c>
      <c r="F257" s="5">
        <v>0</v>
      </c>
      <c r="G257" t="str">
        <f>VLOOKUP($B257,Catalogue!$A$2:$F$51,2,0)</f>
        <v>Product32</v>
      </c>
      <c r="H257" t="str">
        <f>VLOOKUP($B257,Catalogue!$A$2:$F$51,3,0)</f>
        <v>Category04</v>
      </c>
      <c r="I257" t="str">
        <f>VLOOKUP($B257,Catalogue!$A$2:$F$51,4,0)</f>
        <v>Lt</v>
      </c>
      <c r="J257" s="7">
        <f>VLOOKUP($B257,Catalogue!$A$2:$F$51,5,0)</f>
        <v>10</v>
      </c>
      <c r="K257" s="7">
        <f>VLOOKUP($B257,Catalogue!$A$2:$F$51,6,0)</f>
        <v>11.2</v>
      </c>
      <c r="L257" s="7">
        <f t="shared" si="15"/>
        <v>10</v>
      </c>
      <c r="M257" s="7">
        <f t="shared" si="16"/>
        <v>11.2</v>
      </c>
      <c r="N257">
        <f t="shared" si="17"/>
        <v>13</v>
      </c>
      <c r="O257" t="str">
        <f t="shared" si="18"/>
        <v>Sep</v>
      </c>
      <c r="P257">
        <f t="shared" si="19"/>
        <v>2023</v>
      </c>
    </row>
    <row r="258" spans="1:16" x14ac:dyDescent="0.3">
      <c r="A258" s="1">
        <v>45183</v>
      </c>
      <c r="B258" t="s">
        <v>15</v>
      </c>
      <c r="C258">
        <v>7</v>
      </c>
      <c r="D258" t="s">
        <v>121</v>
      </c>
      <c r="E258" t="s">
        <v>122</v>
      </c>
      <c r="F258" s="5">
        <v>0</v>
      </c>
      <c r="G258" t="str">
        <f>VLOOKUP($B258,Catalogue!$A$2:$F$51,2,0)</f>
        <v>Product4</v>
      </c>
      <c r="H258" t="str">
        <f>VLOOKUP($B258,Catalogue!$A$2:$F$51,3,0)</f>
        <v>Category01</v>
      </c>
      <c r="I258" t="str">
        <f>VLOOKUP($B258,Catalogue!$A$2:$F$51,4,0)</f>
        <v>Ft</v>
      </c>
      <c r="J258" s="7">
        <f>VLOOKUP($B258,Catalogue!$A$2:$F$51,5,0)</f>
        <v>71</v>
      </c>
      <c r="K258" s="7">
        <f>VLOOKUP($B258,Catalogue!$A$2:$F$51,6,0)</f>
        <v>80.23</v>
      </c>
      <c r="L258" s="7">
        <f t="shared" si="15"/>
        <v>497</v>
      </c>
      <c r="M258" s="7">
        <f t="shared" si="16"/>
        <v>561.61</v>
      </c>
      <c r="N258">
        <f t="shared" si="17"/>
        <v>14</v>
      </c>
      <c r="O258" t="str">
        <f t="shared" si="18"/>
        <v>Sep</v>
      </c>
      <c r="P258">
        <f t="shared" si="19"/>
        <v>2023</v>
      </c>
    </row>
    <row r="259" spans="1:16" x14ac:dyDescent="0.3">
      <c r="A259" s="1">
        <v>45184</v>
      </c>
      <c r="B259" t="s">
        <v>36</v>
      </c>
      <c r="C259">
        <v>14</v>
      </c>
      <c r="D259" t="s">
        <v>120</v>
      </c>
      <c r="E259" t="s">
        <v>121</v>
      </c>
      <c r="F259" s="5">
        <v>0</v>
      </c>
      <c r="G259" t="str">
        <f>VLOOKUP($B259,Catalogue!$A$2:$F$51,2,0)</f>
        <v>Product13</v>
      </c>
      <c r="H259" t="str">
        <f>VLOOKUP($B259,Catalogue!$A$2:$F$51,3,0)</f>
        <v>Category02</v>
      </c>
      <c r="I259" t="str">
        <f>VLOOKUP($B259,Catalogue!$A$2:$F$51,4,0)</f>
        <v>Kg</v>
      </c>
      <c r="J259" s="7">
        <f>VLOOKUP($B259,Catalogue!$A$2:$F$51,5,0)</f>
        <v>63</v>
      </c>
      <c r="K259" s="7">
        <f>VLOOKUP($B259,Catalogue!$A$2:$F$51,6,0)</f>
        <v>71.819999999999993</v>
      </c>
      <c r="L259" s="7">
        <f t="shared" ref="L259:L322" si="20">J259*C259</f>
        <v>882</v>
      </c>
      <c r="M259" s="7">
        <f t="shared" ref="M259:M322" si="21">K259*C259*(1-F259)</f>
        <v>1005.4799999999999</v>
      </c>
      <c r="N259">
        <f t="shared" ref="N259:N322" si="22">DAY(A259)</f>
        <v>15</v>
      </c>
      <c r="O259" t="str">
        <f t="shared" ref="O259:O322" si="23">TEXT(A259,"MMM")</f>
        <v>Sep</v>
      </c>
      <c r="P259">
        <f t="shared" ref="P259:P322" si="24">YEAR(A259)</f>
        <v>2023</v>
      </c>
    </row>
    <row r="260" spans="1:16" x14ac:dyDescent="0.3">
      <c r="A260" s="1">
        <v>45185</v>
      </c>
      <c r="B260" t="s">
        <v>10</v>
      </c>
      <c r="C260">
        <v>18</v>
      </c>
      <c r="D260" t="s">
        <v>120</v>
      </c>
      <c r="E260" t="s">
        <v>122</v>
      </c>
      <c r="F260" s="5">
        <v>0</v>
      </c>
      <c r="G260" t="str">
        <f>VLOOKUP($B260,Catalogue!$A$2:$F$51,2,0)</f>
        <v>Product2</v>
      </c>
      <c r="H260" t="str">
        <f>VLOOKUP($B260,Catalogue!$A$2:$F$51,3,0)</f>
        <v>Category01</v>
      </c>
      <c r="I260" t="str">
        <f>VLOOKUP($B260,Catalogue!$A$2:$F$51,4,0)</f>
        <v>Kg</v>
      </c>
      <c r="J260" s="7">
        <f>VLOOKUP($B260,Catalogue!$A$2:$F$51,5,0)</f>
        <v>105</v>
      </c>
      <c r="K260" s="7">
        <f>VLOOKUP($B260,Catalogue!$A$2:$F$51,6,0)</f>
        <v>117.6</v>
      </c>
      <c r="L260" s="7">
        <f t="shared" si="20"/>
        <v>1890</v>
      </c>
      <c r="M260" s="7">
        <f t="shared" si="21"/>
        <v>2116.7999999999997</v>
      </c>
      <c r="N260">
        <f t="shared" si="22"/>
        <v>16</v>
      </c>
      <c r="O260" t="str">
        <f t="shared" si="23"/>
        <v>Sep</v>
      </c>
      <c r="P260">
        <f t="shared" si="24"/>
        <v>2023</v>
      </c>
    </row>
    <row r="261" spans="1:16" x14ac:dyDescent="0.3">
      <c r="A261" s="1">
        <v>45186</v>
      </c>
      <c r="B261" t="s">
        <v>40</v>
      </c>
      <c r="C261">
        <v>20</v>
      </c>
      <c r="D261" t="s">
        <v>121</v>
      </c>
      <c r="E261" t="s">
        <v>122</v>
      </c>
      <c r="F261" s="5">
        <v>0</v>
      </c>
      <c r="G261" t="str">
        <f>VLOOKUP($B261,Catalogue!$A$2:$F$51,2,0)</f>
        <v>Product15</v>
      </c>
      <c r="H261" t="str">
        <f>VLOOKUP($B261,Catalogue!$A$2:$F$51,3,0)</f>
        <v>Category02</v>
      </c>
      <c r="I261" t="str">
        <f>VLOOKUP($B261,Catalogue!$A$2:$F$51,4,0)</f>
        <v>Ft</v>
      </c>
      <c r="J261" s="7">
        <f>VLOOKUP($B261,Catalogue!$A$2:$F$51,5,0)</f>
        <v>105</v>
      </c>
      <c r="K261" s="7">
        <f>VLOOKUP($B261,Catalogue!$A$2:$F$51,6,0)</f>
        <v>148.05000000000001</v>
      </c>
      <c r="L261" s="7">
        <f t="shared" si="20"/>
        <v>2100</v>
      </c>
      <c r="M261" s="7">
        <f t="shared" si="21"/>
        <v>2961</v>
      </c>
      <c r="N261">
        <f t="shared" si="22"/>
        <v>17</v>
      </c>
      <c r="O261" t="str">
        <f t="shared" si="23"/>
        <v>Sep</v>
      </c>
      <c r="P261">
        <f t="shared" si="24"/>
        <v>2023</v>
      </c>
    </row>
    <row r="262" spans="1:16" x14ac:dyDescent="0.3">
      <c r="A262" s="1">
        <v>45187</v>
      </c>
      <c r="B262" t="s">
        <v>90</v>
      </c>
      <c r="C262">
        <v>16</v>
      </c>
      <c r="D262" t="s">
        <v>120</v>
      </c>
      <c r="E262" t="s">
        <v>121</v>
      </c>
      <c r="F262" s="5">
        <v>0</v>
      </c>
      <c r="G262" t="str">
        <f>VLOOKUP($B262,Catalogue!$A$2:$F$51,2,0)</f>
        <v>Product39</v>
      </c>
      <c r="H262" t="str">
        <f>VLOOKUP($B262,Catalogue!$A$2:$F$51,3,0)</f>
        <v>Category04</v>
      </c>
      <c r="I262" t="str">
        <f>VLOOKUP($B262,Catalogue!$A$2:$F$51,4,0)</f>
        <v>Ft</v>
      </c>
      <c r="J262" s="7">
        <f>VLOOKUP($B262,Catalogue!$A$2:$F$51,5,0)</f>
        <v>98</v>
      </c>
      <c r="K262" s="7">
        <f>VLOOKUP($B262,Catalogue!$A$2:$F$51,6,0)</f>
        <v>132.30000000000001</v>
      </c>
      <c r="L262" s="7">
        <f t="shared" si="20"/>
        <v>1568</v>
      </c>
      <c r="M262" s="7">
        <f t="shared" si="21"/>
        <v>2116.8000000000002</v>
      </c>
      <c r="N262">
        <f t="shared" si="22"/>
        <v>18</v>
      </c>
      <c r="O262" t="str">
        <f t="shared" si="23"/>
        <v>Sep</v>
      </c>
      <c r="P262">
        <f t="shared" si="24"/>
        <v>2023</v>
      </c>
    </row>
    <row r="263" spans="1:16" x14ac:dyDescent="0.3">
      <c r="A263" s="1">
        <v>45188</v>
      </c>
      <c r="B263" t="s">
        <v>86</v>
      </c>
      <c r="C263">
        <v>2</v>
      </c>
      <c r="D263" t="s">
        <v>120</v>
      </c>
      <c r="E263" t="s">
        <v>122</v>
      </c>
      <c r="F263" s="5">
        <v>0</v>
      </c>
      <c r="G263" t="str">
        <f>VLOOKUP($B263,Catalogue!$A$2:$F$51,2,0)</f>
        <v>Product37</v>
      </c>
      <c r="H263" t="str">
        <f>VLOOKUP($B263,Catalogue!$A$2:$F$51,3,0)</f>
        <v>Category04</v>
      </c>
      <c r="I263" t="str">
        <f>VLOOKUP($B263,Catalogue!$A$2:$F$51,4,0)</f>
        <v>Kg</v>
      </c>
      <c r="J263" s="7">
        <f>VLOOKUP($B263,Catalogue!$A$2:$F$51,5,0)</f>
        <v>12</v>
      </c>
      <c r="K263" s="7">
        <f>VLOOKUP($B263,Catalogue!$A$2:$F$51,6,0)</f>
        <v>13.44</v>
      </c>
      <c r="L263" s="7">
        <f t="shared" si="20"/>
        <v>24</v>
      </c>
      <c r="M263" s="7">
        <f t="shared" si="21"/>
        <v>26.88</v>
      </c>
      <c r="N263">
        <f t="shared" si="22"/>
        <v>19</v>
      </c>
      <c r="O263" t="str">
        <f t="shared" si="23"/>
        <v>Sep</v>
      </c>
      <c r="P263">
        <f t="shared" si="24"/>
        <v>2023</v>
      </c>
    </row>
    <row r="264" spans="1:16" x14ac:dyDescent="0.3">
      <c r="A264" s="1">
        <v>45189</v>
      </c>
      <c r="B264" t="s">
        <v>92</v>
      </c>
      <c r="C264">
        <v>15</v>
      </c>
      <c r="D264" t="s">
        <v>121</v>
      </c>
      <c r="E264" t="s">
        <v>122</v>
      </c>
      <c r="F264" s="5">
        <v>0</v>
      </c>
      <c r="G264" t="str">
        <f>VLOOKUP($B264,Catalogue!$A$2:$F$51,2,0)</f>
        <v>Product40</v>
      </c>
      <c r="H264" t="str">
        <f>VLOOKUP($B264,Catalogue!$A$2:$F$51,3,0)</f>
        <v>Category04</v>
      </c>
      <c r="I264" t="str">
        <f>VLOOKUP($B264,Catalogue!$A$2:$F$51,4,0)</f>
        <v>Lt</v>
      </c>
      <c r="J264" s="7">
        <f>VLOOKUP($B264,Catalogue!$A$2:$F$51,5,0)</f>
        <v>105</v>
      </c>
      <c r="K264" s="7">
        <f>VLOOKUP($B264,Catalogue!$A$2:$F$51,6,0)</f>
        <v>153.30000000000001</v>
      </c>
      <c r="L264" s="7">
        <f t="shared" si="20"/>
        <v>1575</v>
      </c>
      <c r="M264" s="7">
        <f t="shared" si="21"/>
        <v>2299.5</v>
      </c>
      <c r="N264">
        <f t="shared" si="22"/>
        <v>20</v>
      </c>
      <c r="O264" t="str">
        <f t="shared" si="23"/>
        <v>Sep</v>
      </c>
      <c r="P264">
        <f t="shared" si="24"/>
        <v>2023</v>
      </c>
    </row>
    <row r="265" spans="1:16" x14ac:dyDescent="0.3">
      <c r="A265" s="1">
        <v>45190</v>
      </c>
      <c r="B265" t="s">
        <v>23</v>
      </c>
      <c r="C265">
        <v>11</v>
      </c>
      <c r="D265" t="s">
        <v>123</v>
      </c>
      <c r="E265" t="s">
        <v>121</v>
      </c>
      <c r="F265" s="5">
        <v>0</v>
      </c>
      <c r="G265" t="str">
        <f>VLOOKUP($B265,Catalogue!$A$2:$F$51,2,0)</f>
        <v>Product7</v>
      </c>
      <c r="H265" t="str">
        <f>VLOOKUP($B265,Catalogue!$A$2:$F$51,3,0)</f>
        <v>Category01</v>
      </c>
      <c r="I265" t="str">
        <f>VLOOKUP($B265,Catalogue!$A$2:$F$51,4,0)</f>
        <v>Ft</v>
      </c>
      <c r="J265" s="7">
        <f>VLOOKUP($B265,Catalogue!$A$2:$F$51,5,0)</f>
        <v>10</v>
      </c>
      <c r="K265" s="7">
        <f>VLOOKUP($B265,Catalogue!$A$2:$F$51,6,0)</f>
        <v>11.2</v>
      </c>
      <c r="L265" s="7">
        <f t="shared" si="20"/>
        <v>110</v>
      </c>
      <c r="M265" s="7">
        <f t="shared" si="21"/>
        <v>123.19999999999999</v>
      </c>
      <c r="N265">
        <f t="shared" si="22"/>
        <v>21</v>
      </c>
      <c r="O265" t="str">
        <f t="shared" si="23"/>
        <v>Sep</v>
      </c>
      <c r="P265">
        <f t="shared" si="24"/>
        <v>2023</v>
      </c>
    </row>
    <row r="266" spans="1:16" x14ac:dyDescent="0.3">
      <c r="A266" s="1">
        <v>45191</v>
      </c>
      <c r="B266" t="s">
        <v>111</v>
      </c>
      <c r="C266">
        <v>20</v>
      </c>
      <c r="D266" t="s">
        <v>123</v>
      </c>
      <c r="E266" t="s">
        <v>122</v>
      </c>
      <c r="F266" s="5">
        <v>0</v>
      </c>
      <c r="G266" t="str">
        <f>VLOOKUP($B266,Catalogue!$A$2:$F$51,2,0)</f>
        <v>Product49</v>
      </c>
      <c r="H266" t="str">
        <f>VLOOKUP($B266,Catalogue!$A$2:$F$51,3,0)</f>
        <v>Category05</v>
      </c>
      <c r="I266" t="str">
        <f>VLOOKUP($B266,Catalogue!$A$2:$F$51,4,0)</f>
        <v>Kg</v>
      </c>
      <c r="J266" s="7">
        <f>VLOOKUP($B266,Catalogue!$A$2:$F$51,5,0)</f>
        <v>136</v>
      </c>
      <c r="K266" s="7">
        <f>VLOOKUP($B266,Catalogue!$A$2:$F$51,6,0)</f>
        <v>183.6</v>
      </c>
      <c r="L266" s="7">
        <f t="shared" si="20"/>
        <v>2720</v>
      </c>
      <c r="M266" s="7">
        <f t="shared" si="21"/>
        <v>3672</v>
      </c>
      <c r="N266">
        <f t="shared" si="22"/>
        <v>22</v>
      </c>
      <c r="O266" t="str">
        <f t="shared" si="23"/>
        <v>Sep</v>
      </c>
      <c r="P266">
        <f t="shared" si="24"/>
        <v>2023</v>
      </c>
    </row>
    <row r="267" spans="1:16" x14ac:dyDescent="0.3">
      <c r="A267" s="1">
        <v>45192</v>
      </c>
      <c r="B267" t="s">
        <v>25</v>
      </c>
      <c r="C267">
        <v>8</v>
      </c>
      <c r="D267" t="s">
        <v>121</v>
      </c>
      <c r="E267" t="s">
        <v>121</v>
      </c>
      <c r="F267" s="5">
        <v>0</v>
      </c>
      <c r="G267" t="str">
        <f>VLOOKUP($B267,Catalogue!$A$2:$F$51,2,0)</f>
        <v>Product8</v>
      </c>
      <c r="H267" t="str">
        <f>VLOOKUP($B267,Catalogue!$A$2:$F$51,3,0)</f>
        <v>Category01</v>
      </c>
      <c r="I267" t="str">
        <f>VLOOKUP($B267,Catalogue!$A$2:$F$51,4,0)</f>
        <v>Lt</v>
      </c>
      <c r="J267" s="7">
        <f>VLOOKUP($B267,Catalogue!$A$2:$F$51,5,0)</f>
        <v>16</v>
      </c>
      <c r="K267" s="7">
        <f>VLOOKUP($B267,Catalogue!$A$2:$F$51,6,0)</f>
        <v>17.600000000000001</v>
      </c>
      <c r="L267" s="7">
        <f t="shared" si="20"/>
        <v>128</v>
      </c>
      <c r="M267" s="7">
        <f t="shared" si="21"/>
        <v>140.80000000000001</v>
      </c>
      <c r="N267">
        <f t="shared" si="22"/>
        <v>23</v>
      </c>
      <c r="O267" t="str">
        <f t="shared" si="23"/>
        <v>Sep</v>
      </c>
      <c r="P267">
        <f t="shared" si="24"/>
        <v>2023</v>
      </c>
    </row>
    <row r="268" spans="1:16" x14ac:dyDescent="0.3">
      <c r="A268" s="1">
        <v>45193</v>
      </c>
      <c r="B268" t="s">
        <v>84</v>
      </c>
      <c r="C268">
        <v>10</v>
      </c>
      <c r="D268" t="s">
        <v>120</v>
      </c>
      <c r="E268" t="s">
        <v>122</v>
      </c>
      <c r="F268" s="5">
        <v>0</v>
      </c>
      <c r="G268" t="str">
        <f>VLOOKUP($B268,Catalogue!$A$2:$F$51,2,0)</f>
        <v>Product36</v>
      </c>
      <c r="H268" t="str">
        <f>VLOOKUP($B268,Catalogue!$A$2:$F$51,3,0)</f>
        <v>Category04</v>
      </c>
      <c r="I268" t="str">
        <f>VLOOKUP($B268,Catalogue!$A$2:$F$51,4,0)</f>
        <v>Ft</v>
      </c>
      <c r="J268" s="7">
        <f>VLOOKUP($B268,Catalogue!$A$2:$F$51,5,0)</f>
        <v>136</v>
      </c>
      <c r="K268" s="7">
        <f>VLOOKUP($B268,Catalogue!$A$2:$F$51,6,0)</f>
        <v>224.4</v>
      </c>
      <c r="L268" s="7">
        <f t="shared" si="20"/>
        <v>1360</v>
      </c>
      <c r="M268" s="7">
        <f t="shared" si="21"/>
        <v>2244</v>
      </c>
      <c r="N268">
        <f t="shared" si="22"/>
        <v>24</v>
      </c>
      <c r="O268" t="str">
        <f t="shared" si="23"/>
        <v>Sep</v>
      </c>
      <c r="P268">
        <f t="shared" si="24"/>
        <v>2023</v>
      </c>
    </row>
    <row r="269" spans="1:16" x14ac:dyDescent="0.3">
      <c r="A269" s="1">
        <v>45194</v>
      </c>
      <c r="B269" t="s">
        <v>29</v>
      </c>
      <c r="C269">
        <v>11</v>
      </c>
      <c r="D269" t="s">
        <v>120</v>
      </c>
      <c r="E269" t="s">
        <v>121</v>
      </c>
      <c r="F269" s="5">
        <v>0</v>
      </c>
      <c r="G269" t="str">
        <f>VLOOKUP($B269,Catalogue!$A$2:$F$51,2,0)</f>
        <v>Product10</v>
      </c>
      <c r="H269" t="str">
        <f>VLOOKUP($B269,Catalogue!$A$2:$F$51,3,0)</f>
        <v>Category02</v>
      </c>
      <c r="I269" t="str">
        <f>VLOOKUP($B269,Catalogue!$A$2:$F$51,4,0)</f>
        <v>Kg</v>
      </c>
      <c r="J269" s="7">
        <f>VLOOKUP($B269,Catalogue!$A$2:$F$51,5,0)</f>
        <v>123</v>
      </c>
      <c r="K269" s="7">
        <f>VLOOKUP($B269,Catalogue!$A$2:$F$51,6,0)</f>
        <v>179.58</v>
      </c>
      <c r="L269" s="7">
        <f t="shared" si="20"/>
        <v>1353</v>
      </c>
      <c r="M269" s="7">
        <f t="shared" si="21"/>
        <v>1975.38</v>
      </c>
      <c r="N269">
        <f t="shared" si="22"/>
        <v>25</v>
      </c>
      <c r="O269" t="str">
        <f t="shared" si="23"/>
        <v>Sep</v>
      </c>
      <c r="P269">
        <f t="shared" si="24"/>
        <v>2023</v>
      </c>
    </row>
    <row r="270" spans="1:16" x14ac:dyDescent="0.3">
      <c r="A270" s="1">
        <v>45195</v>
      </c>
      <c r="B270" t="s">
        <v>101</v>
      </c>
      <c r="C270">
        <v>3</v>
      </c>
      <c r="D270" t="s">
        <v>121</v>
      </c>
      <c r="E270" t="s">
        <v>122</v>
      </c>
      <c r="F270" s="5">
        <v>0</v>
      </c>
      <c r="G270" t="str">
        <f>VLOOKUP($B270,Catalogue!$A$2:$F$51,2,0)</f>
        <v>Product44</v>
      </c>
      <c r="H270" t="str">
        <f>VLOOKUP($B270,Catalogue!$A$2:$F$51,3,0)</f>
        <v>Category05</v>
      </c>
      <c r="I270" t="str">
        <f>VLOOKUP($B270,Catalogue!$A$2:$F$51,4,0)</f>
        <v>Ft</v>
      </c>
      <c r="J270" s="7">
        <f>VLOOKUP($B270,Catalogue!$A$2:$F$51,5,0)</f>
        <v>124</v>
      </c>
      <c r="K270" s="7">
        <f>VLOOKUP($B270,Catalogue!$A$2:$F$51,6,0)</f>
        <v>140.12</v>
      </c>
      <c r="L270" s="7">
        <f t="shared" si="20"/>
        <v>372</v>
      </c>
      <c r="M270" s="7">
        <f t="shared" si="21"/>
        <v>420.36</v>
      </c>
      <c r="N270">
        <f t="shared" si="22"/>
        <v>26</v>
      </c>
      <c r="O270" t="str">
        <f t="shared" si="23"/>
        <v>Sep</v>
      </c>
      <c r="P270">
        <f t="shared" si="24"/>
        <v>2023</v>
      </c>
    </row>
    <row r="271" spans="1:16" x14ac:dyDescent="0.3">
      <c r="A271" s="1">
        <v>45196</v>
      </c>
      <c r="B271" t="s">
        <v>61</v>
      </c>
      <c r="C271">
        <v>12</v>
      </c>
      <c r="D271" t="s">
        <v>120</v>
      </c>
      <c r="E271" t="s">
        <v>122</v>
      </c>
      <c r="F271" s="5">
        <v>0</v>
      </c>
      <c r="G271" t="str">
        <f>VLOOKUP($B271,Catalogue!$A$2:$F$51,2,0)</f>
        <v>Product25</v>
      </c>
      <c r="H271" t="str">
        <f>VLOOKUP($B271,Catalogue!$A$2:$F$51,3,0)</f>
        <v>Category03</v>
      </c>
      <c r="I271" t="str">
        <f>VLOOKUP($B271,Catalogue!$A$2:$F$51,4,0)</f>
        <v>Kg</v>
      </c>
      <c r="J271" s="7">
        <f>VLOOKUP($B271,Catalogue!$A$2:$F$51,5,0)</f>
        <v>12</v>
      </c>
      <c r="K271" s="7">
        <f>VLOOKUP($B271,Catalogue!$A$2:$F$51,6,0)</f>
        <v>16.920000000000002</v>
      </c>
      <c r="L271" s="7">
        <f t="shared" si="20"/>
        <v>144</v>
      </c>
      <c r="M271" s="7">
        <f t="shared" si="21"/>
        <v>203.04000000000002</v>
      </c>
      <c r="N271">
        <f t="shared" si="22"/>
        <v>27</v>
      </c>
      <c r="O271" t="str">
        <f t="shared" si="23"/>
        <v>Sep</v>
      </c>
      <c r="P271">
        <f t="shared" si="24"/>
        <v>2023</v>
      </c>
    </row>
    <row r="272" spans="1:16" x14ac:dyDescent="0.3">
      <c r="A272" s="1">
        <v>45197</v>
      </c>
      <c r="B272" t="s">
        <v>44</v>
      </c>
      <c r="C272">
        <v>7</v>
      </c>
      <c r="D272" t="s">
        <v>120</v>
      </c>
      <c r="E272" t="s">
        <v>121</v>
      </c>
      <c r="F272" s="5">
        <v>0</v>
      </c>
      <c r="G272" t="str">
        <f>VLOOKUP($B272,Catalogue!$A$2:$F$51,2,0)</f>
        <v>Product17</v>
      </c>
      <c r="H272" t="str">
        <f>VLOOKUP($B272,Catalogue!$A$2:$F$51,3,0)</f>
        <v>Category02</v>
      </c>
      <c r="I272" t="str">
        <f>VLOOKUP($B272,Catalogue!$A$2:$F$51,4,0)</f>
        <v>Kg</v>
      </c>
      <c r="J272" s="7">
        <f>VLOOKUP($B272,Catalogue!$A$2:$F$51,5,0)</f>
        <v>71</v>
      </c>
      <c r="K272" s="7">
        <f>VLOOKUP($B272,Catalogue!$A$2:$F$51,6,0)</f>
        <v>79.52</v>
      </c>
      <c r="L272" s="7">
        <f t="shared" si="20"/>
        <v>497</v>
      </c>
      <c r="M272" s="7">
        <f t="shared" si="21"/>
        <v>556.64</v>
      </c>
      <c r="N272">
        <f t="shared" si="22"/>
        <v>28</v>
      </c>
      <c r="O272" t="str">
        <f t="shared" si="23"/>
        <v>Sep</v>
      </c>
      <c r="P272">
        <f t="shared" si="24"/>
        <v>2023</v>
      </c>
    </row>
    <row r="273" spans="1:16" x14ac:dyDescent="0.3">
      <c r="A273" s="1">
        <v>45198</v>
      </c>
      <c r="B273" t="s">
        <v>27</v>
      </c>
      <c r="C273">
        <v>19</v>
      </c>
      <c r="D273" t="s">
        <v>121</v>
      </c>
      <c r="E273" t="s">
        <v>122</v>
      </c>
      <c r="F273" s="5">
        <v>0</v>
      </c>
      <c r="G273" t="str">
        <f>VLOOKUP($B273,Catalogue!$A$2:$F$51,2,0)</f>
        <v>Product9</v>
      </c>
      <c r="H273" t="str">
        <f>VLOOKUP($B273,Catalogue!$A$2:$F$51,3,0)</f>
        <v>Category01</v>
      </c>
      <c r="I273" t="str">
        <f>VLOOKUP($B273,Catalogue!$A$2:$F$51,4,0)</f>
        <v>Kg</v>
      </c>
      <c r="J273" s="7">
        <f>VLOOKUP($B273,Catalogue!$A$2:$F$51,5,0)</f>
        <v>10</v>
      </c>
      <c r="K273" s="7">
        <f>VLOOKUP($B273,Catalogue!$A$2:$F$51,6,0)</f>
        <v>13.5</v>
      </c>
      <c r="L273" s="7">
        <f t="shared" si="20"/>
        <v>190</v>
      </c>
      <c r="M273" s="7">
        <f t="shared" si="21"/>
        <v>256.5</v>
      </c>
      <c r="N273">
        <f t="shared" si="22"/>
        <v>29</v>
      </c>
      <c r="O273" t="str">
        <f t="shared" si="23"/>
        <v>Sep</v>
      </c>
      <c r="P273">
        <f t="shared" si="24"/>
        <v>2023</v>
      </c>
    </row>
    <row r="274" spans="1:16" x14ac:dyDescent="0.3">
      <c r="A274" s="1">
        <v>45199</v>
      </c>
      <c r="B274" t="s">
        <v>63</v>
      </c>
      <c r="C274">
        <v>17</v>
      </c>
      <c r="D274" t="s">
        <v>123</v>
      </c>
      <c r="E274" t="s">
        <v>122</v>
      </c>
      <c r="F274" s="5">
        <v>0</v>
      </c>
      <c r="G274" t="str">
        <f>VLOOKUP($B274,Catalogue!$A$2:$F$51,2,0)</f>
        <v>Product26</v>
      </c>
      <c r="H274" t="str">
        <f>VLOOKUP($B274,Catalogue!$A$2:$F$51,3,0)</f>
        <v>Category03</v>
      </c>
      <c r="I274" t="str">
        <f>VLOOKUP($B274,Catalogue!$A$2:$F$51,4,0)</f>
        <v>Kg</v>
      </c>
      <c r="J274" s="7">
        <f>VLOOKUP($B274,Catalogue!$A$2:$F$51,5,0)</f>
        <v>98</v>
      </c>
      <c r="K274" s="7">
        <f>VLOOKUP($B274,Catalogue!$A$2:$F$51,6,0)</f>
        <v>161.69999999999999</v>
      </c>
      <c r="L274" s="7">
        <f t="shared" si="20"/>
        <v>1666</v>
      </c>
      <c r="M274" s="7">
        <f t="shared" si="21"/>
        <v>2748.8999999999996</v>
      </c>
      <c r="N274">
        <f t="shared" si="22"/>
        <v>30</v>
      </c>
      <c r="O274" t="str">
        <f t="shared" si="23"/>
        <v>Sep</v>
      </c>
      <c r="P274">
        <f t="shared" si="24"/>
        <v>2023</v>
      </c>
    </row>
    <row r="275" spans="1:16" x14ac:dyDescent="0.3">
      <c r="A275" s="1">
        <v>45200</v>
      </c>
      <c r="B275" t="s">
        <v>12</v>
      </c>
      <c r="C275">
        <v>20</v>
      </c>
      <c r="D275" t="s">
        <v>123</v>
      </c>
      <c r="E275" t="s">
        <v>121</v>
      </c>
      <c r="F275" s="5">
        <v>0</v>
      </c>
      <c r="G275" t="str">
        <f>VLOOKUP($B275,Catalogue!$A$2:$F$51,2,0)</f>
        <v>Product3</v>
      </c>
      <c r="H275" t="str">
        <f>VLOOKUP($B275,Catalogue!$A$2:$F$51,3,0)</f>
        <v>Category01</v>
      </c>
      <c r="I275" t="str">
        <f>VLOOKUP($B275,Catalogue!$A$2:$F$51,4,0)</f>
        <v>Lt</v>
      </c>
      <c r="J275" s="7">
        <f>VLOOKUP($B275,Catalogue!$A$2:$F$51,5,0)</f>
        <v>44</v>
      </c>
      <c r="K275" s="7">
        <f>VLOOKUP($B275,Catalogue!$A$2:$F$51,6,0)</f>
        <v>50.16</v>
      </c>
      <c r="L275" s="7">
        <f t="shared" si="20"/>
        <v>880</v>
      </c>
      <c r="M275" s="7">
        <f t="shared" si="21"/>
        <v>1003.1999999999999</v>
      </c>
      <c r="N275">
        <f t="shared" si="22"/>
        <v>1</v>
      </c>
      <c r="O275" t="str">
        <f t="shared" si="23"/>
        <v>Oct</v>
      </c>
      <c r="P275">
        <f t="shared" si="24"/>
        <v>2023</v>
      </c>
    </row>
    <row r="276" spans="1:16" x14ac:dyDescent="0.3">
      <c r="A276" s="1">
        <v>45201</v>
      </c>
      <c r="B276" t="s">
        <v>99</v>
      </c>
      <c r="C276">
        <v>16</v>
      </c>
      <c r="D276" t="s">
        <v>121</v>
      </c>
      <c r="E276" t="s">
        <v>122</v>
      </c>
      <c r="F276" s="5">
        <v>0</v>
      </c>
      <c r="G276" t="str">
        <f>VLOOKUP($B276,Catalogue!$A$2:$F$51,2,0)</f>
        <v>Product43</v>
      </c>
      <c r="H276" t="str">
        <f>VLOOKUP($B276,Catalogue!$A$2:$F$51,3,0)</f>
        <v>Category05</v>
      </c>
      <c r="I276" t="str">
        <f>VLOOKUP($B276,Catalogue!$A$2:$F$51,4,0)</f>
        <v>Lt</v>
      </c>
      <c r="J276" s="7">
        <f>VLOOKUP($B276,Catalogue!$A$2:$F$51,5,0)</f>
        <v>133</v>
      </c>
      <c r="K276" s="7">
        <f>VLOOKUP($B276,Catalogue!$A$2:$F$51,6,0)</f>
        <v>151.62</v>
      </c>
      <c r="L276" s="7">
        <f t="shared" si="20"/>
        <v>2128</v>
      </c>
      <c r="M276" s="7">
        <f t="shared" si="21"/>
        <v>2425.92</v>
      </c>
      <c r="N276">
        <f t="shared" si="22"/>
        <v>2</v>
      </c>
      <c r="O276" t="str">
        <f t="shared" si="23"/>
        <v>Oct</v>
      </c>
      <c r="P276">
        <f t="shared" si="24"/>
        <v>2023</v>
      </c>
    </row>
    <row r="277" spans="1:16" x14ac:dyDescent="0.3">
      <c r="A277" s="1">
        <v>45202</v>
      </c>
      <c r="B277" t="s">
        <v>10</v>
      </c>
      <c r="C277">
        <v>11</v>
      </c>
      <c r="D277" t="s">
        <v>120</v>
      </c>
      <c r="E277" t="s">
        <v>121</v>
      </c>
      <c r="F277" s="5">
        <v>0</v>
      </c>
      <c r="G277" t="str">
        <f>VLOOKUP($B277,Catalogue!$A$2:$F$51,2,0)</f>
        <v>Product2</v>
      </c>
      <c r="H277" t="str">
        <f>VLOOKUP($B277,Catalogue!$A$2:$F$51,3,0)</f>
        <v>Category01</v>
      </c>
      <c r="I277" t="str">
        <f>VLOOKUP($B277,Catalogue!$A$2:$F$51,4,0)</f>
        <v>Kg</v>
      </c>
      <c r="J277" s="7">
        <f>VLOOKUP($B277,Catalogue!$A$2:$F$51,5,0)</f>
        <v>105</v>
      </c>
      <c r="K277" s="7">
        <f>VLOOKUP($B277,Catalogue!$A$2:$F$51,6,0)</f>
        <v>117.6</v>
      </c>
      <c r="L277" s="7">
        <f t="shared" si="20"/>
        <v>1155</v>
      </c>
      <c r="M277" s="7">
        <f t="shared" si="21"/>
        <v>1293.5999999999999</v>
      </c>
      <c r="N277">
        <f t="shared" si="22"/>
        <v>3</v>
      </c>
      <c r="O277" t="str">
        <f t="shared" si="23"/>
        <v>Oct</v>
      </c>
      <c r="P277">
        <f t="shared" si="24"/>
        <v>2023</v>
      </c>
    </row>
    <row r="278" spans="1:16" x14ac:dyDescent="0.3">
      <c r="A278" s="1">
        <v>45203</v>
      </c>
      <c r="B278" t="s">
        <v>113</v>
      </c>
      <c r="C278">
        <v>4</v>
      </c>
      <c r="D278" t="s">
        <v>120</v>
      </c>
      <c r="E278" t="s">
        <v>122</v>
      </c>
      <c r="F278" s="5">
        <v>0</v>
      </c>
      <c r="G278" t="str">
        <f>VLOOKUP($B278,Catalogue!$A$2:$F$51,2,0)</f>
        <v>Product50</v>
      </c>
      <c r="H278" t="str">
        <f>VLOOKUP($B278,Catalogue!$A$2:$F$51,3,0)</f>
        <v>Category05</v>
      </c>
      <c r="I278" t="str">
        <f>VLOOKUP($B278,Catalogue!$A$2:$F$51,4,0)</f>
        <v>Kg</v>
      </c>
      <c r="J278" s="7">
        <f>VLOOKUP($B278,Catalogue!$A$2:$F$51,5,0)</f>
        <v>12</v>
      </c>
      <c r="K278" s="7">
        <f>VLOOKUP($B278,Catalogue!$A$2:$F$51,6,0)</f>
        <v>17.52</v>
      </c>
      <c r="L278" s="7">
        <f t="shared" si="20"/>
        <v>48</v>
      </c>
      <c r="M278" s="7">
        <f t="shared" si="21"/>
        <v>70.08</v>
      </c>
      <c r="N278">
        <f t="shared" si="22"/>
        <v>4</v>
      </c>
      <c r="O278" t="str">
        <f t="shared" si="23"/>
        <v>Oct</v>
      </c>
      <c r="P278">
        <f t="shared" si="24"/>
        <v>2023</v>
      </c>
    </row>
    <row r="279" spans="1:16" x14ac:dyDescent="0.3">
      <c r="A279" s="1">
        <v>45204</v>
      </c>
      <c r="B279" t="s">
        <v>44</v>
      </c>
      <c r="C279">
        <v>6</v>
      </c>
      <c r="D279" t="s">
        <v>121</v>
      </c>
      <c r="E279" t="s">
        <v>121</v>
      </c>
      <c r="F279" s="5">
        <v>0</v>
      </c>
      <c r="G279" t="str">
        <f>VLOOKUP($B279,Catalogue!$A$2:$F$51,2,0)</f>
        <v>Product17</v>
      </c>
      <c r="H279" t="str">
        <f>VLOOKUP($B279,Catalogue!$A$2:$F$51,3,0)</f>
        <v>Category02</v>
      </c>
      <c r="I279" t="str">
        <f>VLOOKUP($B279,Catalogue!$A$2:$F$51,4,0)</f>
        <v>Kg</v>
      </c>
      <c r="J279" s="7">
        <f>VLOOKUP($B279,Catalogue!$A$2:$F$51,5,0)</f>
        <v>71</v>
      </c>
      <c r="K279" s="7">
        <f>VLOOKUP($B279,Catalogue!$A$2:$F$51,6,0)</f>
        <v>79.52</v>
      </c>
      <c r="L279" s="7">
        <f t="shared" si="20"/>
        <v>426</v>
      </c>
      <c r="M279" s="7">
        <f t="shared" si="21"/>
        <v>477.12</v>
      </c>
      <c r="N279">
        <f t="shared" si="22"/>
        <v>5</v>
      </c>
      <c r="O279" t="str">
        <f t="shared" si="23"/>
        <v>Oct</v>
      </c>
      <c r="P279">
        <f t="shared" si="24"/>
        <v>2023</v>
      </c>
    </row>
    <row r="280" spans="1:16" x14ac:dyDescent="0.3">
      <c r="A280" s="1">
        <v>45205</v>
      </c>
      <c r="B280" t="s">
        <v>29</v>
      </c>
      <c r="C280">
        <v>16</v>
      </c>
      <c r="D280" t="s">
        <v>120</v>
      </c>
      <c r="E280" t="s">
        <v>122</v>
      </c>
      <c r="F280" s="5">
        <v>0</v>
      </c>
      <c r="G280" t="str">
        <f>VLOOKUP($B280,Catalogue!$A$2:$F$51,2,0)</f>
        <v>Product10</v>
      </c>
      <c r="H280" t="str">
        <f>VLOOKUP($B280,Catalogue!$A$2:$F$51,3,0)</f>
        <v>Category02</v>
      </c>
      <c r="I280" t="str">
        <f>VLOOKUP($B280,Catalogue!$A$2:$F$51,4,0)</f>
        <v>Kg</v>
      </c>
      <c r="J280" s="7">
        <f>VLOOKUP($B280,Catalogue!$A$2:$F$51,5,0)</f>
        <v>123</v>
      </c>
      <c r="K280" s="7">
        <f>VLOOKUP($B280,Catalogue!$A$2:$F$51,6,0)</f>
        <v>179.58</v>
      </c>
      <c r="L280" s="7">
        <f t="shared" si="20"/>
        <v>1968</v>
      </c>
      <c r="M280" s="7">
        <f t="shared" si="21"/>
        <v>2873.28</v>
      </c>
      <c r="N280">
        <f t="shared" si="22"/>
        <v>6</v>
      </c>
      <c r="O280" t="str">
        <f t="shared" si="23"/>
        <v>Oct</v>
      </c>
      <c r="P280">
        <f t="shared" si="24"/>
        <v>2023</v>
      </c>
    </row>
    <row r="281" spans="1:16" x14ac:dyDescent="0.3">
      <c r="A281" s="1">
        <v>45206</v>
      </c>
      <c r="B281" t="s">
        <v>23</v>
      </c>
      <c r="C281">
        <v>2</v>
      </c>
      <c r="D281" t="s">
        <v>120</v>
      </c>
      <c r="E281" t="s">
        <v>122</v>
      </c>
      <c r="F281" s="5">
        <v>0</v>
      </c>
      <c r="G281" t="str">
        <f>VLOOKUP($B281,Catalogue!$A$2:$F$51,2,0)</f>
        <v>Product7</v>
      </c>
      <c r="H281" t="str">
        <f>VLOOKUP($B281,Catalogue!$A$2:$F$51,3,0)</f>
        <v>Category01</v>
      </c>
      <c r="I281" t="str">
        <f>VLOOKUP($B281,Catalogue!$A$2:$F$51,4,0)</f>
        <v>Ft</v>
      </c>
      <c r="J281" s="7">
        <f>VLOOKUP($B281,Catalogue!$A$2:$F$51,5,0)</f>
        <v>10</v>
      </c>
      <c r="K281" s="7">
        <f>VLOOKUP($B281,Catalogue!$A$2:$F$51,6,0)</f>
        <v>11.2</v>
      </c>
      <c r="L281" s="7">
        <f t="shared" si="20"/>
        <v>20</v>
      </c>
      <c r="M281" s="7">
        <f t="shared" si="21"/>
        <v>22.4</v>
      </c>
      <c r="N281">
        <f t="shared" si="22"/>
        <v>7</v>
      </c>
      <c r="O281" t="str">
        <f t="shared" si="23"/>
        <v>Oct</v>
      </c>
      <c r="P281">
        <f t="shared" si="24"/>
        <v>2023</v>
      </c>
    </row>
    <row r="282" spans="1:16" x14ac:dyDescent="0.3">
      <c r="A282" s="1">
        <v>45207</v>
      </c>
      <c r="B282" t="s">
        <v>6</v>
      </c>
      <c r="C282">
        <v>13</v>
      </c>
      <c r="D282" t="s">
        <v>121</v>
      </c>
      <c r="E282" t="s">
        <v>121</v>
      </c>
      <c r="F282" s="5">
        <v>0</v>
      </c>
      <c r="G282" t="str">
        <f>VLOOKUP($B282,Catalogue!$A$2:$F$51,2,0)</f>
        <v>Product1</v>
      </c>
      <c r="H282" t="str">
        <f>VLOOKUP($B282,Catalogue!$A$2:$F$51,3,0)</f>
        <v>Category01</v>
      </c>
      <c r="I282" t="str">
        <f>VLOOKUP($B282,Catalogue!$A$2:$F$51,4,0)</f>
        <v>Kg</v>
      </c>
      <c r="J282" s="7">
        <f>VLOOKUP($B282,Catalogue!$A$2:$F$51,5,0)</f>
        <v>98</v>
      </c>
      <c r="K282" s="7">
        <f>VLOOKUP($B282,Catalogue!$A$2:$F$51,6,0)</f>
        <v>129.36000000000001</v>
      </c>
      <c r="L282" s="7">
        <f t="shared" si="20"/>
        <v>1274</v>
      </c>
      <c r="M282" s="7">
        <f t="shared" si="21"/>
        <v>1681.6800000000003</v>
      </c>
      <c r="N282">
        <f t="shared" si="22"/>
        <v>8</v>
      </c>
      <c r="O282" t="str">
        <f t="shared" si="23"/>
        <v>Oct</v>
      </c>
      <c r="P282">
        <f t="shared" si="24"/>
        <v>2023</v>
      </c>
    </row>
    <row r="283" spans="1:16" x14ac:dyDescent="0.3">
      <c r="A283" s="1">
        <v>45208</v>
      </c>
      <c r="B283" t="s">
        <v>44</v>
      </c>
      <c r="C283">
        <v>14</v>
      </c>
      <c r="D283" t="s">
        <v>123</v>
      </c>
      <c r="E283" t="s">
        <v>122</v>
      </c>
      <c r="F283" s="5">
        <v>0</v>
      </c>
      <c r="G283" t="str">
        <f>VLOOKUP($B283,Catalogue!$A$2:$F$51,2,0)</f>
        <v>Product17</v>
      </c>
      <c r="H283" t="str">
        <f>VLOOKUP($B283,Catalogue!$A$2:$F$51,3,0)</f>
        <v>Category02</v>
      </c>
      <c r="I283" t="str">
        <f>VLOOKUP($B283,Catalogue!$A$2:$F$51,4,0)</f>
        <v>Kg</v>
      </c>
      <c r="J283" s="7">
        <f>VLOOKUP($B283,Catalogue!$A$2:$F$51,5,0)</f>
        <v>71</v>
      </c>
      <c r="K283" s="7">
        <f>VLOOKUP($B283,Catalogue!$A$2:$F$51,6,0)</f>
        <v>79.52</v>
      </c>
      <c r="L283" s="7">
        <f t="shared" si="20"/>
        <v>994</v>
      </c>
      <c r="M283" s="7">
        <f t="shared" si="21"/>
        <v>1113.28</v>
      </c>
      <c r="N283">
        <f t="shared" si="22"/>
        <v>9</v>
      </c>
      <c r="O283" t="str">
        <f t="shared" si="23"/>
        <v>Oct</v>
      </c>
      <c r="P283">
        <f t="shared" si="24"/>
        <v>2023</v>
      </c>
    </row>
    <row r="284" spans="1:16" x14ac:dyDescent="0.3">
      <c r="A284" s="1">
        <v>45209</v>
      </c>
      <c r="B284" t="s">
        <v>32</v>
      </c>
      <c r="C284">
        <v>7</v>
      </c>
      <c r="D284" t="s">
        <v>123</v>
      </c>
      <c r="E284" t="s">
        <v>122</v>
      </c>
      <c r="F284" s="5">
        <v>0</v>
      </c>
      <c r="G284" t="str">
        <f>VLOOKUP($B284,Catalogue!$A$2:$F$51,2,0)</f>
        <v>Product11</v>
      </c>
      <c r="H284" t="str">
        <f>VLOOKUP($B284,Catalogue!$A$2:$F$51,3,0)</f>
        <v>Category02</v>
      </c>
      <c r="I284" t="str">
        <f>VLOOKUP($B284,Catalogue!$A$2:$F$51,4,0)</f>
        <v>Lt</v>
      </c>
      <c r="J284" s="7">
        <f>VLOOKUP($B284,Catalogue!$A$2:$F$51,5,0)</f>
        <v>136</v>
      </c>
      <c r="K284" s="7">
        <f>VLOOKUP($B284,Catalogue!$A$2:$F$51,6,0)</f>
        <v>179.52</v>
      </c>
      <c r="L284" s="7">
        <f t="shared" si="20"/>
        <v>952</v>
      </c>
      <c r="M284" s="7">
        <f t="shared" si="21"/>
        <v>1256.6400000000001</v>
      </c>
      <c r="N284">
        <f t="shared" si="22"/>
        <v>10</v>
      </c>
      <c r="O284" t="str">
        <f t="shared" si="23"/>
        <v>Oct</v>
      </c>
      <c r="P284">
        <f t="shared" si="24"/>
        <v>2023</v>
      </c>
    </row>
    <row r="285" spans="1:16" x14ac:dyDescent="0.3">
      <c r="A285" s="1">
        <v>45210</v>
      </c>
      <c r="B285" t="s">
        <v>61</v>
      </c>
      <c r="C285">
        <v>10</v>
      </c>
      <c r="D285" t="s">
        <v>121</v>
      </c>
      <c r="E285" t="s">
        <v>121</v>
      </c>
      <c r="F285" s="5">
        <v>0</v>
      </c>
      <c r="G285" t="str">
        <f>VLOOKUP($B285,Catalogue!$A$2:$F$51,2,0)</f>
        <v>Product25</v>
      </c>
      <c r="H285" t="str">
        <f>VLOOKUP($B285,Catalogue!$A$2:$F$51,3,0)</f>
        <v>Category03</v>
      </c>
      <c r="I285" t="str">
        <f>VLOOKUP($B285,Catalogue!$A$2:$F$51,4,0)</f>
        <v>Kg</v>
      </c>
      <c r="J285" s="7">
        <f>VLOOKUP($B285,Catalogue!$A$2:$F$51,5,0)</f>
        <v>12</v>
      </c>
      <c r="K285" s="7">
        <f>VLOOKUP($B285,Catalogue!$A$2:$F$51,6,0)</f>
        <v>16.920000000000002</v>
      </c>
      <c r="L285" s="7">
        <f t="shared" si="20"/>
        <v>120</v>
      </c>
      <c r="M285" s="7">
        <f t="shared" si="21"/>
        <v>169.20000000000002</v>
      </c>
      <c r="N285">
        <f t="shared" si="22"/>
        <v>11</v>
      </c>
      <c r="O285" t="str">
        <f t="shared" si="23"/>
        <v>Oct</v>
      </c>
      <c r="P285">
        <f t="shared" si="24"/>
        <v>2023</v>
      </c>
    </row>
    <row r="286" spans="1:16" x14ac:dyDescent="0.3">
      <c r="A286" s="1">
        <v>45211</v>
      </c>
      <c r="B286" t="s">
        <v>15</v>
      </c>
      <c r="C286">
        <v>17</v>
      </c>
      <c r="D286" t="s">
        <v>120</v>
      </c>
      <c r="E286" t="s">
        <v>122</v>
      </c>
      <c r="F286" s="5">
        <v>0</v>
      </c>
      <c r="G286" t="str">
        <f>VLOOKUP($B286,Catalogue!$A$2:$F$51,2,0)</f>
        <v>Product4</v>
      </c>
      <c r="H286" t="str">
        <f>VLOOKUP($B286,Catalogue!$A$2:$F$51,3,0)</f>
        <v>Category01</v>
      </c>
      <c r="I286" t="str">
        <f>VLOOKUP($B286,Catalogue!$A$2:$F$51,4,0)</f>
        <v>Ft</v>
      </c>
      <c r="J286" s="7">
        <f>VLOOKUP($B286,Catalogue!$A$2:$F$51,5,0)</f>
        <v>71</v>
      </c>
      <c r="K286" s="7">
        <f>VLOOKUP($B286,Catalogue!$A$2:$F$51,6,0)</f>
        <v>80.23</v>
      </c>
      <c r="L286" s="7">
        <f t="shared" si="20"/>
        <v>1207</v>
      </c>
      <c r="M286" s="7">
        <f t="shared" si="21"/>
        <v>1363.91</v>
      </c>
      <c r="N286">
        <f t="shared" si="22"/>
        <v>12</v>
      </c>
      <c r="O286" t="str">
        <f t="shared" si="23"/>
        <v>Oct</v>
      </c>
      <c r="P286">
        <f t="shared" si="24"/>
        <v>2023</v>
      </c>
    </row>
    <row r="287" spans="1:16" x14ac:dyDescent="0.3">
      <c r="A287" s="1">
        <v>45212</v>
      </c>
      <c r="B287" t="s">
        <v>73</v>
      </c>
      <c r="C287">
        <v>17</v>
      </c>
      <c r="D287" t="s">
        <v>120</v>
      </c>
      <c r="E287" t="s">
        <v>121</v>
      </c>
      <c r="F287" s="5">
        <v>0</v>
      </c>
      <c r="G287" t="str">
        <f>VLOOKUP($B287,Catalogue!$A$2:$F$51,2,0)</f>
        <v>Product31</v>
      </c>
      <c r="H287" t="str">
        <f>VLOOKUP($B287,Catalogue!$A$2:$F$51,3,0)</f>
        <v>Category03</v>
      </c>
      <c r="I287" t="str">
        <f>VLOOKUP($B287,Catalogue!$A$2:$F$51,4,0)</f>
        <v>Ft</v>
      </c>
      <c r="J287" s="7">
        <f>VLOOKUP($B287,Catalogue!$A$2:$F$51,5,0)</f>
        <v>124</v>
      </c>
      <c r="K287" s="7">
        <f>VLOOKUP($B287,Catalogue!$A$2:$F$51,6,0)</f>
        <v>163.68</v>
      </c>
      <c r="L287" s="7">
        <f t="shared" si="20"/>
        <v>2108</v>
      </c>
      <c r="M287" s="7">
        <f t="shared" si="21"/>
        <v>2782.56</v>
      </c>
      <c r="N287">
        <f t="shared" si="22"/>
        <v>13</v>
      </c>
      <c r="O287" t="str">
        <f t="shared" si="23"/>
        <v>Oct</v>
      </c>
      <c r="P287">
        <f t="shared" si="24"/>
        <v>2023</v>
      </c>
    </row>
    <row r="288" spans="1:16" x14ac:dyDescent="0.3">
      <c r="A288" s="1">
        <v>45213</v>
      </c>
      <c r="B288" t="s">
        <v>86</v>
      </c>
      <c r="C288">
        <v>20</v>
      </c>
      <c r="D288" t="s">
        <v>121</v>
      </c>
      <c r="E288" t="s">
        <v>122</v>
      </c>
      <c r="F288" s="5">
        <v>0</v>
      </c>
      <c r="G288" t="str">
        <f>VLOOKUP($B288,Catalogue!$A$2:$F$51,2,0)</f>
        <v>Product37</v>
      </c>
      <c r="H288" t="str">
        <f>VLOOKUP($B288,Catalogue!$A$2:$F$51,3,0)</f>
        <v>Category04</v>
      </c>
      <c r="I288" t="str">
        <f>VLOOKUP($B288,Catalogue!$A$2:$F$51,4,0)</f>
        <v>Kg</v>
      </c>
      <c r="J288" s="7">
        <f>VLOOKUP($B288,Catalogue!$A$2:$F$51,5,0)</f>
        <v>12</v>
      </c>
      <c r="K288" s="7">
        <f>VLOOKUP($B288,Catalogue!$A$2:$F$51,6,0)</f>
        <v>13.44</v>
      </c>
      <c r="L288" s="7">
        <f t="shared" si="20"/>
        <v>240</v>
      </c>
      <c r="M288" s="7">
        <f t="shared" si="21"/>
        <v>268.8</v>
      </c>
      <c r="N288">
        <f t="shared" si="22"/>
        <v>14</v>
      </c>
      <c r="O288" t="str">
        <f t="shared" si="23"/>
        <v>Oct</v>
      </c>
      <c r="P288">
        <f t="shared" si="24"/>
        <v>2023</v>
      </c>
    </row>
    <row r="289" spans="1:16" x14ac:dyDescent="0.3">
      <c r="A289" s="1">
        <v>45214</v>
      </c>
      <c r="B289" t="s">
        <v>38</v>
      </c>
      <c r="C289">
        <v>13</v>
      </c>
      <c r="D289" t="s">
        <v>120</v>
      </c>
      <c r="E289" t="s">
        <v>121</v>
      </c>
      <c r="F289" s="5">
        <v>0</v>
      </c>
      <c r="G289" t="str">
        <f>VLOOKUP($B289,Catalogue!$A$2:$F$51,2,0)</f>
        <v>Product14</v>
      </c>
      <c r="H289" t="str">
        <f>VLOOKUP($B289,Catalogue!$A$2:$F$51,3,0)</f>
        <v>Category02</v>
      </c>
      <c r="I289" t="str">
        <f>VLOOKUP($B289,Catalogue!$A$2:$F$51,4,0)</f>
        <v>No.</v>
      </c>
      <c r="J289" s="7">
        <f>VLOOKUP($B289,Catalogue!$A$2:$F$51,5,0)</f>
        <v>98</v>
      </c>
      <c r="K289" s="7">
        <f>VLOOKUP($B289,Catalogue!$A$2:$F$51,6,0)</f>
        <v>110.74</v>
      </c>
      <c r="L289" s="7">
        <f t="shared" si="20"/>
        <v>1274</v>
      </c>
      <c r="M289" s="7">
        <f t="shared" si="21"/>
        <v>1439.62</v>
      </c>
      <c r="N289">
        <f t="shared" si="22"/>
        <v>15</v>
      </c>
      <c r="O289" t="str">
        <f t="shared" si="23"/>
        <v>Oct</v>
      </c>
      <c r="P289">
        <f t="shared" si="24"/>
        <v>2023</v>
      </c>
    </row>
    <row r="290" spans="1:16" x14ac:dyDescent="0.3">
      <c r="A290" s="1">
        <v>45215</v>
      </c>
      <c r="B290" t="s">
        <v>55</v>
      </c>
      <c r="C290">
        <v>4</v>
      </c>
      <c r="D290" t="s">
        <v>120</v>
      </c>
      <c r="E290" t="s">
        <v>122</v>
      </c>
      <c r="F290" s="5">
        <v>0</v>
      </c>
      <c r="G290" t="str">
        <f>VLOOKUP($B290,Catalogue!$A$2:$F$51,2,0)</f>
        <v>Product22</v>
      </c>
      <c r="H290" t="str">
        <f>VLOOKUP($B290,Catalogue!$A$2:$F$51,3,0)</f>
        <v>Category03</v>
      </c>
      <c r="I290" t="str">
        <f>VLOOKUP($B290,Catalogue!$A$2:$F$51,4,0)</f>
        <v>No.</v>
      </c>
      <c r="J290" s="7">
        <f>VLOOKUP($B290,Catalogue!$A$2:$F$51,5,0)</f>
        <v>10</v>
      </c>
      <c r="K290" s="7">
        <f>VLOOKUP($B290,Catalogue!$A$2:$F$51,6,0)</f>
        <v>11.2</v>
      </c>
      <c r="L290" s="7">
        <f t="shared" si="20"/>
        <v>40</v>
      </c>
      <c r="M290" s="7">
        <f t="shared" si="21"/>
        <v>44.8</v>
      </c>
      <c r="N290">
        <f t="shared" si="22"/>
        <v>16</v>
      </c>
      <c r="O290" t="str">
        <f t="shared" si="23"/>
        <v>Oct</v>
      </c>
      <c r="P290">
        <f t="shared" si="24"/>
        <v>2023</v>
      </c>
    </row>
    <row r="291" spans="1:16" x14ac:dyDescent="0.3">
      <c r="A291" s="1">
        <v>45216</v>
      </c>
      <c r="B291" t="s">
        <v>52</v>
      </c>
      <c r="C291">
        <v>3</v>
      </c>
      <c r="D291" t="s">
        <v>121</v>
      </c>
      <c r="E291" t="s">
        <v>122</v>
      </c>
      <c r="F291" s="5">
        <v>0</v>
      </c>
      <c r="G291" t="str">
        <f>VLOOKUP($B291,Catalogue!$A$2:$F$51,2,0)</f>
        <v>Product21</v>
      </c>
      <c r="H291" t="str">
        <f>VLOOKUP($B291,Catalogue!$A$2:$F$51,3,0)</f>
        <v>Category03</v>
      </c>
      <c r="I291" t="str">
        <f>VLOOKUP($B291,Catalogue!$A$2:$F$51,4,0)</f>
        <v>Kg</v>
      </c>
      <c r="J291" s="7">
        <f>VLOOKUP($B291,Catalogue!$A$2:$F$51,5,0)</f>
        <v>16</v>
      </c>
      <c r="K291" s="7">
        <f>VLOOKUP($B291,Catalogue!$A$2:$F$51,6,0)</f>
        <v>21.12</v>
      </c>
      <c r="L291" s="7">
        <f t="shared" si="20"/>
        <v>48</v>
      </c>
      <c r="M291" s="7">
        <f t="shared" si="21"/>
        <v>63.36</v>
      </c>
      <c r="N291">
        <f t="shared" si="22"/>
        <v>17</v>
      </c>
      <c r="O291" t="str">
        <f t="shared" si="23"/>
        <v>Oct</v>
      </c>
      <c r="P291">
        <f t="shared" si="24"/>
        <v>2023</v>
      </c>
    </row>
    <row r="292" spans="1:16" x14ac:dyDescent="0.3">
      <c r="A292" s="1">
        <v>45217</v>
      </c>
      <c r="B292" t="s">
        <v>111</v>
      </c>
      <c r="C292">
        <v>12</v>
      </c>
      <c r="D292" t="s">
        <v>123</v>
      </c>
      <c r="E292" t="s">
        <v>121</v>
      </c>
      <c r="F292" s="5">
        <v>0</v>
      </c>
      <c r="G292" t="str">
        <f>VLOOKUP($B292,Catalogue!$A$2:$F$51,2,0)</f>
        <v>Product49</v>
      </c>
      <c r="H292" t="str">
        <f>VLOOKUP($B292,Catalogue!$A$2:$F$51,3,0)</f>
        <v>Category05</v>
      </c>
      <c r="I292" t="str">
        <f>VLOOKUP($B292,Catalogue!$A$2:$F$51,4,0)</f>
        <v>Kg</v>
      </c>
      <c r="J292" s="7">
        <f>VLOOKUP($B292,Catalogue!$A$2:$F$51,5,0)</f>
        <v>136</v>
      </c>
      <c r="K292" s="7">
        <f>VLOOKUP($B292,Catalogue!$A$2:$F$51,6,0)</f>
        <v>183.6</v>
      </c>
      <c r="L292" s="7">
        <f t="shared" si="20"/>
        <v>1632</v>
      </c>
      <c r="M292" s="7">
        <f t="shared" si="21"/>
        <v>2203.1999999999998</v>
      </c>
      <c r="N292">
        <f t="shared" si="22"/>
        <v>18</v>
      </c>
      <c r="O292" t="str">
        <f t="shared" si="23"/>
        <v>Oct</v>
      </c>
      <c r="P292">
        <f t="shared" si="24"/>
        <v>2023</v>
      </c>
    </row>
    <row r="293" spans="1:16" x14ac:dyDescent="0.3">
      <c r="A293" s="1">
        <v>45218</v>
      </c>
      <c r="B293" t="s">
        <v>44</v>
      </c>
      <c r="C293">
        <v>2</v>
      </c>
      <c r="D293" t="s">
        <v>123</v>
      </c>
      <c r="E293" t="s">
        <v>122</v>
      </c>
      <c r="F293" s="5">
        <v>0</v>
      </c>
      <c r="G293" t="str">
        <f>VLOOKUP($B293,Catalogue!$A$2:$F$51,2,0)</f>
        <v>Product17</v>
      </c>
      <c r="H293" t="str">
        <f>VLOOKUP($B293,Catalogue!$A$2:$F$51,3,0)</f>
        <v>Category02</v>
      </c>
      <c r="I293" t="str">
        <f>VLOOKUP($B293,Catalogue!$A$2:$F$51,4,0)</f>
        <v>Kg</v>
      </c>
      <c r="J293" s="7">
        <f>VLOOKUP($B293,Catalogue!$A$2:$F$51,5,0)</f>
        <v>71</v>
      </c>
      <c r="K293" s="7">
        <f>VLOOKUP($B293,Catalogue!$A$2:$F$51,6,0)</f>
        <v>79.52</v>
      </c>
      <c r="L293" s="7">
        <f t="shared" si="20"/>
        <v>142</v>
      </c>
      <c r="M293" s="7">
        <f t="shared" si="21"/>
        <v>159.04</v>
      </c>
      <c r="N293">
        <f t="shared" si="22"/>
        <v>19</v>
      </c>
      <c r="O293" t="str">
        <f t="shared" si="23"/>
        <v>Oct</v>
      </c>
      <c r="P293">
        <f t="shared" si="24"/>
        <v>2023</v>
      </c>
    </row>
    <row r="294" spans="1:16" x14ac:dyDescent="0.3">
      <c r="A294" s="1">
        <v>45219</v>
      </c>
      <c r="B294" t="s">
        <v>67</v>
      </c>
      <c r="C294">
        <v>5</v>
      </c>
      <c r="D294" t="s">
        <v>121</v>
      </c>
      <c r="E294" t="s">
        <v>122</v>
      </c>
      <c r="F294" s="5">
        <v>0</v>
      </c>
      <c r="G294" t="str">
        <f>VLOOKUP($B294,Catalogue!$A$2:$F$51,2,0)</f>
        <v>Product28</v>
      </c>
      <c r="H294" t="str">
        <f>VLOOKUP($B294,Catalogue!$A$2:$F$51,3,0)</f>
        <v>Category03</v>
      </c>
      <c r="I294" t="str">
        <f>VLOOKUP($B294,Catalogue!$A$2:$F$51,4,0)</f>
        <v>Ft</v>
      </c>
      <c r="J294" s="7">
        <f>VLOOKUP($B294,Catalogue!$A$2:$F$51,5,0)</f>
        <v>44</v>
      </c>
      <c r="K294" s="7">
        <f>VLOOKUP($B294,Catalogue!$A$2:$F$51,6,0)</f>
        <v>48.4</v>
      </c>
      <c r="L294" s="7">
        <f t="shared" si="20"/>
        <v>220</v>
      </c>
      <c r="M294" s="7">
        <f t="shared" si="21"/>
        <v>242</v>
      </c>
      <c r="N294">
        <f t="shared" si="22"/>
        <v>20</v>
      </c>
      <c r="O294" t="str">
        <f t="shared" si="23"/>
        <v>Oct</v>
      </c>
      <c r="P294">
        <f t="shared" si="24"/>
        <v>2023</v>
      </c>
    </row>
    <row r="295" spans="1:16" x14ac:dyDescent="0.3">
      <c r="A295" s="1">
        <v>45220</v>
      </c>
      <c r="B295" t="s">
        <v>75</v>
      </c>
      <c r="C295">
        <v>13</v>
      </c>
      <c r="D295" t="s">
        <v>120</v>
      </c>
      <c r="E295" t="s">
        <v>121</v>
      </c>
      <c r="F295" s="5">
        <v>0</v>
      </c>
      <c r="G295" t="str">
        <f>VLOOKUP($B295,Catalogue!$A$2:$F$51,2,0)</f>
        <v>Product32</v>
      </c>
      <c r="H295" t="str">
        <f>VLOOKUP($B295,Catalogue!$A$2:$F$51,3,0)</f>
        <v>Category04</v>
      </c>
      <c r="I295" t="str">
        <f>VLOOKUP($B295,Catalogue!$A$2:$F$51,4,0)</f>
        <v>Lt</v>
      </c>
      <c r="J295" s="7">
        <f>VLOOKUP($B295,Catalogue!$A$2:$F$51,5,0)</f>
        <v>10</v>
      </c>
      <c r="K295" s="7">
        <f>VLOOKUP($B295,Catalogue!$A$2:$F$51,6,0)</f>
        <v>11.2</v>
      </c>
      <c r="L295" s="7">
        <f t="shared" si="20"/>
        <v>130</v>
      </c>
      <c r="M295" s="7">
        <f t="shared" si="21"/>
        <v>145.6</v>
      </c>
      <c r="N295">
        <f t="shared" si="22"/>
        <v>21</v>
      </c>
      <c r="O295" t="str">
        <f t="shared" si="23"/>
        <v>Oct</v>
      </c>
      <c r="P295">
        <f t="shared" si="24"/>
        <v>2023</v>
      </c>
    </row>
    <row r="296" spans="1:16" x14ac:dyDescent="0.3">
      <c r="A296" s="1">
        <v>45221</v>
      </c>
      <c r="B296" t="s">
        <v>96</v>
      </c>
      <c r="C296">
        <v>18</v>
      </c>
      <c r="D296" t="s">
        <v>120</v>
      </c>
      <c r="E296" t="s">
        <v>122</v>
      </c>
      <c r="F296" s="5">
        <v>0</v>
      </c>
      <c r="G296" t="str">
        <f>VLOOKUP($B296,Catalogue!$A$2:$F$51,2,0)</f>
        <v>Product42</v>
      </c>
      <c r="H296" t="str">
        <f>VLOOKUP($B296,Catalogue!$A$2:$F$51,3,0)</f>
        <v>Category05</v>
      </c>
      <c r="I296" t="str">
        <f>VLOOKUP($B296,Catalogue!$A$2:$F$51,4,0)</f>
        <v>Kg</v>
      </c>
      <c r="J296" s="7">
        <f>VLOOKUP($B296,Catalogue!$A$2:$F$51,5,0)</f>
        <v>71</v>
      </c>
      <c r="K296" s="7">
        <f>VLOOKUP($B296,Catalogue!$A$2:$F$51,6,0)</f>
        <v>79.52</v>
      </c>
      <c r="L296" s="7">
        <f t="shared" si="20"/>
        <v>1278</v>
      </c>
      <c r="M296" s="7">
        <f t="shared" si="21"/>
        <v>1431.36</v>
      </c>
      <c r="N296">
        <f t="shared" si="22"/>
        <v>22</v>
      </c>
      <c r="O296" t="str">
        <f t="shared" si="23"/>
        <v>Oct</v>
      </c>
      <c r="P296">
        <f t="shared" si="24"/>
        <v>2023</v>
      </c>
    </row>
    <row r="297" spans="1:16" x14ac:dyDescent="0.3">
      <c r="A297" s="1">
        <v>45222</v>
      </c>
      <c r="B297" t="s">
        <v>94</v>
      </c>
      <c r="C297">
        <v>7</v>
      </c>
      <c r="D297" t="s">
        <v>121</v>
      </c>
      <c r="E297" t="s">
        <v>121</v>
      </c>
      <c r="F297" s="5">
        <v>0</v>
      </c>
      <c r="G297" t="str">
        <f>VLOOKUP($B297,Catalogue!$A$2:$F$51,2,0)</f>
        <v>Product41</v>
      </c>
      <c r="H297" t="str">
        <f>VLOOKUP($B297,Catalogue!$A$2:$F$51,3,0)</f>
        <v>Category04</v>
      </c>
      <c r="I297" t="str">
        <f>VLOOKUP($B297,Catalogue!$A$2:$F$51,4,0)</f>
        <v>Kg</v>
      </c>
      <c r="J297" s="7">
        <f>VLOOKUP($B297,Catalogue!$A$2:$F$51,5,0)</f>
        <v>44</v>
      </c>
      <c r="K297" s="7">
        <f>VLOOKUP($B297,Catalogue!$A$2:$F$51,6,0)</f>
        <v>58.08</v>
      </c>
      <c r="L297" s="7">
        <f t="shared" si="20"/>
        <v>308</v>
      </c>
      <c r="M297" s="7">
        <f t="shared" si="21"/>
        <v>406.56</v>
      </c>
      <c r="N297">
        <f t="shared" si="22"/>
        <v>23</v>
      </c>
      <c r="O297" t="str">
        <f t="shared" si="23"/>
        <v>Oct</v>
      </c>
      <c r="P297">
        <f t="shared" si="24"/>
        <v>2023</v>
      </c>
    </row>
    <row r="298" spans="1:16" x14ac:dyDescent="0.3">
      <c r="A298" s="1">
        <v>45223</v>
      </c>
      <c r="B298" t="s">
        <v>42</v>
      </c>
      <c r="C298">
        <v>4</v>
      </c>
      <c r="D298" t="s">
        <v>120</v>
      </c>
      <c r="E298" t="s">
        <v>122</v>
      </c>
      <c r="F298" s="5">
        <v>0</v>
      </c>
      <c r="G298" t="str">
        <f>VLOOKUP($B298,Catalogue!$A$2:$F$51,2,0)</f>
        <v>Product16</v>
      </c>
      <c r="H298" t="str">
        <f>VLOOKUP($B298,Catalogue!$A$2:$F$51,3,0)</f>
        <v>Category02</v>
      </c>
      <c r="I298" t="str">
        <f>VLOOKUP($B298,Catalogue!$A$2:$F$51,4,0)</f>
        <v>Lt</v>
      </c>
      <c r="J298" s="7">
        <f>VLOOKUP($B298,Catalogue!$A$2:$F$51,5,0)</f>
        <v>44</v>
      </c>
      <c r="K298" s="7">
        <f>VLOOKUP($B298,Catalogue!$A$2:$F$51,6,0)</f>
        <v>72.599999999999994</v>
      </c>
      <c r="L298" s="7">
        <f t="shared" si="20"/>
        <v>176</v>
      </c>
      <c r="M298" s="7">
        <f t="shared" si="21"/>
        <v>290.39999999999998</v>
      </c>
      <c r="N298">
        <f t="shared" si="22"/>
        <v>24</v>
      </c>
      <c r="O298" t="str">
        <f t="shared" si="23"/>
        <v>Oct</v>
      </c>
      <c r="P298">
        <f t="shared" si="24"/>
        <v>2023</v>
      </c>
    </row>
    <row r="299" spans="1:16" x14ac:dyDescent="0.3">
      <c r="A299" s="1">
        <v>45224</v>
      </c>
      <c r="B299" t="s">
        <v>18</v>
      </c>
      <c r="C299">
        <v>1</v>
      </c>
      <c r="D299" t="s">
        <v>120</v>
      </c>
      <c r="E299" t="s">
        <v>121</v>
      </c>
      <c r="F299" s="5">
        <v>0</v>
      </c>
      <c r="G299" t="str">
        <f>VLOOKUP($B299,Catalogue!$A$2:$F$51,2,0)</f>
        <v>Product5</v>
      </c>
      <c r="H299" t="str">
        <f>VLOOKUP($B299,Catalogue!$A$2:$F$51,3,0)</f>
        <v>Category01</v>
      </c>
      <c r="I299" t="str">
        <f>VLOOKUP($B299,Catalogue!$A$2:$F$51,4,0)</f>
        <v>Kg</v>
      </c>
      <c r="J299" s="7">
        <f>VLOOKUP($B299,Catalogue!$A$2:$F$51,5,0)</f>
        <v>133</v>
      </c>
      <c r="K299" s="7">
        <f>VLOOKUP($B299,Catalogue!$A$2:$F$51,6,0)</f>
        <v>187.53</v>
      </c>
      <c r="L299" s="7">
        <f t="shared" si="20"/>
        <v>133</v>
      </c>
      <c r="M299" s="7">
        <f t="shared" si="21"/>
        <v>187.53</v>
      </c>
      <c r="N299">
        <f t="shared" si="22"/>
        <v>25</v>
      </c>
      <c r="O299" t="str">
        <f t="shared" si="23"/>
        <v>Oct</v>
      </c>
      <c r="P299">
        <f t="shared" si="24"/>
        <v>2023</v>
      </c>
    </row>
    <row r="300" spans="1:16" x14ac:dyDescent="0.3">
      <c r="A300" s="1">
        <v>45225</v>
      </c>
      <c r="B300" t="s">
        <v>109</v>
      </c>
      <c r="C300">
        <v>6</v>
      </c>
      <c r="D300" t="s">
        <v>121</v>
      </c>
      <c r="E300" t="s">
        <v>122</v>
      </c>
      <c r="F300" s="5">
        <v>0</v>
      </c>
      <c r="G300" t="str">
        <f>VLOOKUP($B300,Catalogue!$A$2:$F$51,2,0)</f>
        <v>Product48</v>
      </c>
      <c r="H300" t="str">
        <f>VLOOKUP($B300,Catalogue!$A$2:$F$51,3,0)</f>
        <v>Category05</v>
      </c>
      <c r="I300" t="str">
        <f>VLOOKUP($B300,Catalogue!$A$2:$F$51,4,0)</f>
        <v>Lt</v>
      </c>
      <c r="J300" s="7">
        <f>VLOOKUP($B300,Catalogue!$A$2:$F$51,5,0)</f>
        <v>123</v>
      </c>
      <c r="K300" s="7">
        <f>VLOOKUP($B300,Catalogue!$A$2:$F$51,6,0)</f>
        <v>135.30000000000001</v>
      </c>
      <c r="L300" s="7">
        <f t="shared" si="20"/>
        <v>738</v>
      </c>
      <c r="M300" s="7">
        <f t="shared" si="21"/>
        <v>811.80000000000007</v>
      </c>
      <c r="N300">
        <f t="shared" si="22"/>
        <v>26</v>
      </c>
      <c r="O300" t="str">
        <f t="shared" si="23"/>
        <v>Oct</v>
      </c>
      <c r="P300">
        <f t="shared" si="24"/>
        <v>2023</v>
      </c>
    </row>
    <row r="301" spans="1:16" x14ac:dyDescent="0.3">
      <c r="A301" s="1">
        <v>45226</v>
      </c>
      <c r="B301" t="s">
        <v>84</v>
      </c>
      <c r="C301">
        <v>16</v>
      </c>
      <c r="D301" t="s">
        <v>123</v>
      </c>
      <c r="E301" t="s">
        <v>122</v>
      </c>
      <c r="F301" s="5">
        <v>0</v>
      </c>
      <c r="G301" t="str">
        <f>VLOOKUP($B301,Catalogue!$A$2:$F$51,2,0)</f>
        <v>Product36</v>
      </c>
      <c r="H301" t="str">
        <f>VLOOKUP($B301,Catalogue!$A$2:$F$51,3,0)</f>
        <v>Category04</v>
      </c>
      <c r="I301" t="str">
        <f>VLOOKUP($B301,Catalogue!$A$2:$F$51,4,0)</f>
        <v>Ft</v>
      </c>
      <c r="J301" s="7">
        <f>VLOOKUP($B301,Catalogue!$A$2:$F$51,5,0)</f>
        <v>136</v>
      </c>
      <c r="K301" s="7">
        <f>VLOOKUP($B301,Catalogue!$A$2:$F$51,6,0)</f>
        <v>224.4</v>
      </c>
      <c r="L301" s="7">
        <f t="shared" si="20"/>
        <v>2176</v>
      </c>
      <c r="M301" s="7">
        <f t="shared" si="21"/>
        <v>3590.4</v>
      </c>
      <c r="N301">
        <f t="shared" si="22"/>
        <v>27</v>
      </c>
      <c r="O301" t="str">
        <f t="shared" si="23"/>
        <v>Oct</v>
      </c>
      <c r="P301">
        <f t="shared" si="24"/>
        <v>2023</v>
      </c>
    </row>
    <row r="302" spans="1:16" x14ac:dyDescent="0.3">
      <c r="A302" s="1">
        <v>45227</v>
      </c>
      <c r="B302" t="s">
        <v>25</v>
      </c>
      <c r="C302">
        <v>3</v>
      </c>
      <c r="D302" t="s">
        <v>123</v>
      </c>
      <c r="E302" t="s">
        <v>121</v>
      </c>
      <c r="F302" s="5">
        <v>0</v>
      </c>
      <c r="G302" t="str">
        <f>VLOOKUP($B302,Catalogue!$A$2:$F$51,2,0)</f>
        <v>Product8</v>
      </c>
      <c r="H302" t="str">
        <f>VLOOKUP($B302,Catalogue!$A$2:$F$51,3,0)</f>
        <v>Category01</v>
      </c>
      <c r="I302" t="str">
        <f>VLOOKUP($B302,Catalogue!$A$2:$F$51,4,0)</f>
        <v>Lt</v>
      </c>
      <c r="J302" s="7">
        <f>VLOOKUP($B302,Catalogue!$A$2:$F$51,5,0)</f>
        <v>16</v>
      </c>
      <c r="K302" s="7">
        <f>VLOOKUP($B302,Catalogue!$A$2:$F$51,6,0)</f>
        <v>17.600000000000001</v>
      </c>
      <c r="L302" s="7">
        <f t="shared" si="20"/>
        <v>48</v>
      </c>
      <c r="M302" s="7">
        <f t="shared" si="21"/>
        <v>52.800000000000004</v>
      </c>
      <c r="N302">
        <f t="shared" si="22"/>
        <v>28</v>
      </c>
      <c r="O302" t="str">
        <f t="shared" si="23"/>
        <v>Oct</v>
      </c>
      <c r="P302">
        <f t="shared" si="24"/>
        <v>2023</v>
      </c>
    </row>
    <row r="303" spans="1:16" x14ac:dyDescent="0.3">
      <c r="A303" s="1">
        <v>45228</v>
      </c>
      <c r="B303" t="s">
        <v>6</v>
      </c>
      <c r="C303">
        <v>16</v>
      </c>
      <c r="D303" t="s">
        <v>121</v>
      </c>
      <c r="E303" t="s">
        <v>122</v>
      </c>
      <c r="F303" s="5">
        <v>0</v>
      </c>
      <c r="G303" t="str">
        <f>VLOOKUP($B303,Catalogue!$A$2:$F$51,2,0)</f>
        <v>Product1</v>
      </c>
      <c r="H303" t="str">
        <f>VLOOKUP($B303,Catalogue!$A$2:$F$51,3,0)</f>
        <v>Category01</v>
      </c>
      <c r="I303" t="str">
        <f>VLOOKUP($B303,Catalogue!$A$2:$F$51,4,0)</f>
        <v>Kg</v>
      </c>
      <c r="J303" s="7">
        <f>VLOOKUP($B303,Catalogue!$A$2:$F$51,5,0)</f>
        <v>98</v>
      </c>
      <c r="K303" s="7">
        <f>VLOOKUP($B303,Catalogue!$A$2:$F$51,6,0)</f>
        <v>129.36000000000001</v>
      </c>
      <c r="L303" s="7">
        <f t="shared" si="20"/>
        <v>1568</v>
      </c>
      <c r="M303" s="7">
        <f t="shared" si="21"/>
        <v>2069.7600000000002</v>
      </c>
      <c r="N303">
        <f t="shared" si="22"/>
        <v>29</v>
      </c>
      <c r="O303" t="str">
        <f t="shared" si="23"/>
        <v>Oct</v>
      </c>
      <c r="P303">
        <f t="shared" si="24"/>
        <v>2023</v>
      </c>
    </row>
    <row r="304" spans="1:16" x14ac:dyDescent="0.3">
      <c r="A304" s="1">
        <v>45229</v>
      </c>
      <c r="B304" t="s">
        <v>48</v>
      </c>
      <c r="C304">
        <v>2</v>
      </c>
      <c r="D304" t="s">
        <v>120</v>
      </c>
      <c r="E304" t="s">
        <v>122</v>
      </c>
      <c r="F304" s="5">
        <v>0</v>
      </c>
      <c r="G304" t="str">
        <f>VLOOKUP($B304,Catalogue!$A$2:$F$51,2,0)</f>
        <v>Product19</v>
      </c>
      <c r="H304" t="str">
        <f>VLOOKUP($B304,Catalogue!$A$2:$F$51,3,0)</f>
        <v>Category02</v>
      </c>
      <c r="I304" t="str">
        <f>VLOOKUP($B304,Catalogue!$A$2:$F$51,4,0)</f>
        <v>Lt</v>
      </c>
      <c r="J304" s="7">
        <f>VLOOKUP($B304,Catalogue!$A$2:$F$51,5,0)</f>
        <v>124</v>
      </c>
      <c r="K304" s="7">
        <f>VLOOKUP($B304,Catalogue!$A$2:$F$51,6,0)</f>
        <v>167.4</v>
      </c>
      <c r="L304" s="7">
        <f t="shared" si="20"/>
        <v>248</v>
      </c>
      <c r="M304" s="7">
        <f t="shared" si="21"/>
        <v>334.8</v>
      </c>
      <c r="N304">
        <f t="shared" si="22"/>
        <v>30</v>
      </c>
      <c r="O304" t="str">
        <f t="shared" si="23"/>
        <v>Oct</v>
      </c>
      <c r="P304">
        <f t="shared" si="24"/>
        <v>2023</v>
      </c>
    </row>
    <row r="305" spans="1:16" x14ac:dyDescent="0.3">
      <c r="A305" s="1">
        <v>45230</v>
      </c>
      <c r="B305" t="s">
        <v>92</v>
      </c>
      <c r="C305">
        <v>19</v>
      </c>
      <c r="D305" t="s">
        <v>120</v>
      </c>
      <c r="E305" t="s">
        <v>121</v>
      </c>
      <c r="F305" s="5">
        <v>0</v>
      </c>
      <c r="G305" t="str">
        <f>VLOOKUP($B305,Catalogue!$A$2:$F$51,2,0)</f>
        <v>Product40</v>
      </c>
      <c r="H305" t="str">
        <f>VLOOKUP($B305,Catalogue!$A$2:$F$51,3,0)</f>
        <v>Category04</v>
      </c>
      <c r="I305" t="str">
        <f>VLOOKUP($B305,Catalogue!$A$2:$F$51,4,0)</f>
        <v>Lt</v>
      </c>
      <c r="J305" s="7">
        <f>VLOOKUP($B305,Catalogue!$A$2:$F$51,5,0)</f>
        <v>105</v>
      </c>
      <c r="K305" s="7">
        <f>VLOOKUP($B305,Catalogue!$A$2:$F$51,6,0)</f>
        <v>153.30000000000001</v>
      </c>
      <c r="L305" s="7">
        <f t="shared" si="20"/>
        <v>1995</v>
      </c>
      <c r="M305" s="7">
        <f t="shared" si="21"/>
        <v>2912.7000000000003</v>
      </c>
      <c r="N305">
        <f t="shared" si="22"/>
        <v>31</v>
      </c>
      <c r="O305" t="str">
        <f t="shared" si="23"/>
        <v>Oct</v>
      </c>
      <c r="P305">
        <f t="shared" si="24"/>
        <v>2023</v>
      </c>
    </row>
    <row r="306" spans="1:16" x14ac:dyDescent="0.3">
      <c r="A306" s="1">
        <v>45231</v>
      </c>
      <c r="B306" t="s">
        <v>109</v>
      </c>
      <c r="C306">
        <v>19</v>
      </c>
      <c r="D306" t="s">
        <v>121</v>
      </c>
      <c r="E306" t="s">
        <v>122</v>
      </c>
      <c r="F306" s="5">
        <v>0</v>
      </c>
      <c r="G306" t="str">
        <f>VLOOKUP($B306,Catalogue!$A$2:$F$51,2,0)</f>
        <v>Product48</v>
      </c>
      <c r="H306" t="str">
        <f>VLOOKUP($B306,Catalogue!$A$2:$F$51,3,0)</f>
        <v>Category05</v>
      </c>
      <c r="I306" t="str">
        <f>VLOOKUP($B306,Catalogue!$A$2:$F$51,4,0)</f>
        <v>Lt</v>
      </c>
      <c r="J306" s="7">
        <f>VLOOKUP($B306,Catalogue!$A$2:$F$51,5,0)</f>
        <v>123</v>
      </c>
      <c r="K306" s="7">
        <f>VLOOKUP($B306,Catalogue!$A$2:$F$51,6,0)</f>
        <v>135.30000000000001</v>
      </c>
      <c r="L306" s="7">
        <f t="shared" si="20"/>
        <v>2337</v>
      </c>
      <c r="M306" s="7">
        <f t="shared" si="21"/>
        <v>2570.7000000000003</v>
      </c>
      <c r="N306">
        <f t="shared" si="22"/>
        <v>1</v>
      </c>
      <c r="O306" t="str">
        <f t="shared" si="23"/>
        <v>Nov</v>
      </c>
      <c r="P306">
        <f t="shared" si="24"/>
        <v>2023</v>
      </c>
    </row>
    <row r="307" spans="1:16" x14ac:dyDescent="0.3">
      <c r="A307" s="1">
        <v>45232</v>
      </c>
      <c r="B307" t="s">
        <v>59</v>
      </c>
      <c r="C307">
        <v>11</v>
      </c>
      <c r="D307" t="s">
        <v>120</v>
      </c>
      <c r="E307" t="s">
        <v>121</v>
      </c>
      <c r="F307" s="5">
        <v>0</v>
      </c>
      <c r="G307" t="str">
        <f>VLOOKUP($B307,Catalogue!$A$2:$F$51,2,0)</f>
        <v>Product24</v>
      </c>
      <c r="H307" t="str">
        <f>VLOOKUP($B307,Catalogue!$A$2:$F$51,3,0)</f>
        <v>Category03</v>
      </c>
      <c r="I307" t="str">
        <f>VLOOKUP($B307,Catalogue!$A$2:$F$51,4,0)</f>
        <v>Lt</v>
      </c>
      <c r="J307" s="7">
        <f>VLOOKUP($B307,Catalogue!$A$2:$F$51,5,0)</f>
        <v>136</v>
      </c>
      <c r="K307" s="7">
        <f>VLOOKUP($B307,Catalogue!$A$2:$F$51,6,0)</f>
        <v>153.68</v>
      </c>
      <c r="L307" s="7">
        <f t="shared" si="20"/>
        <v>1496</v>
      </c>
      <c r="M307" s="7">
        <f t="shared" si="21"/>
        <v>1690.48</v>
      </c>
      <c r="N307">
        <f t="shared" si="22"/>
        <v>2</v>
      </c>
      <c r="O307" t="str">
        <f t="shared" si="23"/>
        <v>Nov</v>
      </c>
      <c r="P307">
        <f t="shared" si="24"/>
        <v>2023</v>
      </c>
    </row>
    <row r="308" spans="1:16" x14ac:dyDescent="0.3">
      <c r="A308" s="1">
        <v>45233</v>
      </c>
      <c r="B308" t="s">
        <v>50</v>
      </c>
      <c r="C308">
        <v>3</v>
      </c>
      <c r="D308" t="s">
        <v>120</v>
      </c>
      <c r="E308" t="s">
        <v>122</v>
      </c>
      <c r="F308" s="5">
        <v>0</v>
      </c>
      <c r="G308" t="str">
        <f>VLOOKUP($B308,Catalogue!$A$2:$F$51,2,0)</f>
        <v>Product20</v>
      </c>
      <c r="H308" t="str">
        <f>VLOOKUP($B308,Catalogue!$A$2:$F$51,3,0)</f>
        <v>Category02</v>
      </c>
      <c r="I308" t="str">
        <f>VLOOKUP($B308,Catalogue!$A$2:$F$51,4,0)</f>
        <v>Ft</v>
      </c>
      <c r="J308" s="7">
        <f>VLOOKUP($B308,Catalogue!$A$2:$F$51,5,0)</f>
        <v>10</v>
      </c>
      <c r="K308" s="7">
        <f>VLOOKUP($B308,Catalogue!$A$2:$F$51,6,0)</f>
        <v>14.600000000000001</v>
      </c>
      <c r="L308" s="7">
        <f t="shared" si="20"/>
        <v>30</v>
      </c>
      <c r="M308" s="7">
        <f t="shared" si="21"/>
        <v>43.800000000000004</v>
      </c>
      <c r="N308">
        <f t="shared" si="22"/>
        <v>3</v>
      </c>
      <c r="O308" t="str">
        <f t="shared" si="23"/>
        <v>Nov</v>
      </c>
      <c r="P308">
        <f t="shared" si="24"/>
        <v>2023</v>
      </c>
    </row>
    <row r="309" spans="1:16" x14ac:dyDescent="0.3">
      <c r="A309" s="1">
        <v>45234</v>
      </c>
      <c r="B309" t="s">
        <v>101</v>
      </c>
      <c r="C309">
        <v>10</v>
      </c>
      <c r="D309" t="s">
        <v>121</v>
      </c>
      <c r="E309" t="s">
        <v>121</v>
      </c>
      <c r="F309" s="5">
        <v>0</v>
      </c>
      <c r="G309" t="str">
        <f>VLOOKUP($B309,Catalogue!$A$2:$F$51,2,0)</f>
        <v>Product44</v>
      </c>
      <c r="H309" t="str">
        <f>VLOOKUP($B309,Catalogue!$A$2:$F$51,3,0)</f>
        <v>Category05</v>
      </c>
      <c r="I309" t="str">
        <f>VLOOKUP($B309,Catalogue!$A$2:$F$51,4,0)</f>
        <v>Ft</v>
      </c>
      <c r="J309" s="7">
        <f>VLOOKUP($B309,Catalogue!$A$2:$F$51,5,0)</f>
        <v>124</v>
      </c>
      <c r="K309" s="7">
        <f>VLOOKUP($B309,Catalogue!$A$2:$F$51,6,0)</f>
        <v>140.12</v>
      </c>
      <c r="L309" s="7">
        <f t="shared" si="20"/>
        <v>1240</v>
      </c>
      <c r="M309" s="7">
        <f t="shared" si="21"/>
        <v>1401.2</v>
      </c>
      <c r="N309">
        <f t="shared" si="22"/>
        <v>4</v>
      </c>
      <c r="O309" t="str">
        <f t="shared" si="23"/>
        <v>Nov</v>
      </c>
      <c r="P309">
        <f t="shared" si="24"/>
        <v>2023</v>
      </c>
    </row>
    <row r="310" spans="1:16" x14ac:dyDescent="0.3">
      <c r="A310" s="1">
        <v>45235</v>
      </c>
      <c r="B310" t="s">
        <v>88</v>
      </c>
      <c r="C310">
        <v>19</v>
      </c>
      <c r="D310" t="s">
        <v>123</v>
      </c>
      <c r="E310" t="s">
        <v>122</v>
      </c>
      <c r="F310" s="5">
        <v>0</v>
      </c>
      <c r="G310" t="str">
        <f>VLOOKUP($B310,Catalogue!$A$2:$F$51,2,0)</f>
        <v>Product38</v>
      </c>
      <c r="H310" t="str">
        <f>VLOOKUP($B310,Catalogue!$A$2:$F$51,3,0)</f>
        <v>Category04</v>
      </c>
      <c r="I310" t="str">
        <f>VLOOKUP($B310,Catalogue!$A$2:$F$51,4,0)</f>
        <v>No.</v>
      </c>
      <c r="J310" s="7">
        <f>VLOOKUP($B310,Catalogue!$A$2:$F$51,5,0)</f>
        <v>63</v>
      </c>
      <c r="K310" s="7">
        <f>VLOOKUP($B310,Catalogue!$A$2:$F$51,6,0)</f>
        <v>69.3</v>
      </c>
      <c r="L310" s="7">
        <f t="shared" si="20"/>
        <v>1197</v>
      </c>
      <c r="M310" s="7">
        <f t="shared" si="21"/>
        <v>1316.7</v>
      </c>
      <c r="N310">
        <f t="shared" si="22"/>
        <v>5</v>
      </c>
      <c r="O310" t="str">
        <f t="shared" si="23"/>
        <v>Nov</v>
      </c>
      <c r="P310">
        <f t="shared" si="24"/>
        <v>2023</v>
      </c>
    </row>
    <row r="311" spans="1:16" x14ac:dyDescent="0.3">
      <c r="A311" s="1">
        <v>45236</v>
      </c>
      <c r="B311" t="s">
        <v>46</v>
      </c>
      <c r="C311">
        <v>14</v>
      </c>
      <c r="D311" t="s">
        <v>123</v>
      </c>
      <c r="E311" t="s">
        <v>122</v>
      </c>
      <c r="F311" s="5">
        <v>0</v>
      </c>
      <c r="G311" t="str">
        <f>VLOOKUP($B311,Catalogue!$A$2:$F$51,2,0)</f>
        <v>Product18</v>
      </c>
      <c r="H311" t="str">
        <f>VLOOKUP($B311,Catalogue!$A$2:$F$51,3,0)</f>
        <v>Category02</v>
      </c>
      <c r="I311" t="str">
        <f>VLOOKUP($B311,Catalogue!$A$2:$F$51,4,0)</f>
        <v>Kg</v>
      </c>
      <c r="J311" s="7">
        <f>VLOOKUP($B311,Catalogue!$A$2:$F$51,5,0)</f>
        <v>133</v>
      </c>
      <c r="K311" s="7">
        <f>VLOOKUP($B311,Catalogue!$A$2:$F$51,6,0)</f>
        <v>146.30000000000001</v>
      </c>
      <c r="L311" s="7">
        <f t="shared" si="20"/>
        <v>1862</v>
      </c>
      <c r="M311" s="7">
        <f t="shared" si="21"/>
        <v>2048.2000000000003</v>
      </c>
      <c r="N311">
        <f t="shared" si="22"/>
        <v>6</v>
      </c>
      <c r="O311" t="str">
        <f t="shared" si="23"/>
        <v>Nov</v>
      </c>
      <c r="P311">
        <f t="shared" si="24"/>
        <v>2023</v>
      </c>
    </row>
    <row r="312" spans="1:16" x14ac:dyDescent="0.3">
      <c r="A312" s="1">
        <v>45237</v>
      </c>
      <c r="B312" t="s">
        <v>10</v>
      </c>
      <c r="C312">
        <v>17</v>
      </c>
      <c r="D312" t="s">
        <v>121</v>
      </c>
      <c r="E312" t="s">
        <v>121</v>
      </c>
      <c r="F312" s="5">
        <v>0</v>
      </c>
      <c r="G312" t="str">
        <f>VLOOKUP($B312,Catalogue!$A$2:$F$51,2,0)</f>
        <v>Product2</v>
      </c>
      <c r="H312" t="str">
        <f>VLOOKUP($B312,Catalogue!$A$2:$F$51,3,0)</f>
        <v>Category01</v>
      </c>
      <c r="I312" t="str">
        <f>VLOOKUP($B312,Catalogue!$A$2:$F$51,4,0)</f>
        <v>Kg</v>
      </c>
      <c r="J312" s="7">
        <f>VLOOKUP($B312,Catalogue!$A$2:$F$51,5,0)</f>
        <v>105</v>
      </c>
      <c r="K312" s="7">
        <f>VLOOKUP($B312,Catalogue!$A$2:$F$51,6,0)</f>
        <v>117.6</v>
      </c>
      <c r="L312" s="7">
        <f t="shared" si="20"/>
        <v>1785</v>
      </c>
      <c r="M312" s="7">
        <f t="shared" si="21"/>
        <v>1999.1999999999998</v>
      </c>
      <c r="N312">
        <f t="shared" si="22"/>
        <v>7</v>
      </c>
      <c r="O312" t="str">
        <f t="shared" si="23"/>
        <v>Nov</v>
      </c>
      <c r="P312">
        <f t="shared" si="24"/>
        <v>2023</v>
      </c>
    </row>
    <row r="313" spans="1:16" x14ac:dyDescent="0.3">
      <c r="A313" s="1">
        <v>45238</v>
      </c>
      <c r="B313" t="s">
        <v>88</v>
      </c>
      <c r="C313">
        <v>1</v>
      </c>
      <c r="D313" t="s">
        <v>120</v>
      </c>
      <c r="E313" t="s">
        <v>122</v>
      </c>
      <c r="F313" s="5">
        <v>0</v>
      </c>
      <c r="G313" t="str">
        <f>VLOOKUP($B313,Catalogue!$A$2:$F$51,2,0)</f>
        <v>Product38</v>
      </c>
      <c r="H313" t="str">
        <f>VLOOKUP($B313,Catalogue!$A$2:$F$51,3,0)</f>
        <v>Category04</v>
      </c>
      <c r="I313" t="str">
        <f>VLOOKUP($B313,Catalogue!$A$2:$F$51,4,0)</f>
        <v>No.</v>
      </c>
      <c r="J313" s="7">
        <f>VLOOKUP($B313,Catalogue!$A$2:$F$51,5,0)</f>
        <v>63</v>
      </c>
      <c r="K313" s="7">
        <f>VLOOKUP($B313,Catalogue!$A$2:$F$51,6,0)</f>
        <v>69.3</v>
      </c>
      <c r="L313" s="7">
        <f t="shared" si="20"/>
        <v>63</v>
      </c>
      <c r="M313" s="7">
        <f t="shared" si="21"/>
        <v>69.3</v>
      </c>
      <c r="N313">
        <f t="shared" si="22"/>
        <v>8</v>
      </c>
      <c r="O313" t="str">
        <f t="shared" si="23"/>
        <v>Nov</v>
      </c>
      <c r="P313">
        <f t="shared" si="24"/>
        <v>2023</v>
      </c>
    </row>
    <row r="314" spans="1:16" x14ac:dyDescent="0.3">
      <c r="A314" s="1">
        <v>45239</v>
      </c>
      <c r="B314" t="s">
        <v>40</v>
      </c>
      <c r="C314">
        <v>12</v>
      </c>
      <c r="D314" t="s">
        <v>120</v>
      </c>
      <c r="E314" t="s">
        <v>122</v>
      </c>
      <c r="F314" s="5">
        <v>0</v>
      </c>
      <c r="G314" t="str">
        <f>VLOOKUP($B314,Catalogue!$A$2:$F$51,2,0)</f>
        <v>Product15</v>
      </c>
      <c r="H314" t="str">
        <f>VLOOKUP($B314,Catalogue!$A$2:$F$51,3,0)</f>
        <v>Category02</v>
      </c>
      <c r="I314" t="str">
        <f>VLOOKUP($B314,Catalogue!$A$2:$F$51,4,0)</f>
        <v>Ft</v>
      </c>
      <c r="J314" s="7">
        <f>VLOOKUP($B314,Catalogue!$A$2:$F$51,5,0)</f>
        <v>105</v>
      </c>
      <c r="K314" s="7">
        <f>VLOOKUP($B314,Catalogue!$A$2:$F$51,6,0)</f>
        <v>148.05000000000001</v>
      </c>
      <c r="L314" s="7">
        <f t="shared" si="20"/>
        <v>1260</v>
      </c>
      <c r="M314" s="7">
        <f t="shared" si="21"/>
        <v>1776.6000000000001</v>
      </c>
      <c r="N314">
        <f t="shared" si="22"/>
        <v>9</v>
      </c>
      <c r="O314" t="str">
        <f t="shared" si="23"/>
        <v>Nov</v>
      </c>
      <c r="P314">
        <f t="shared" si="24"/>
        <v>2023</v>
      </c>
    </row>
    <row r="315" spans="1:16" x14ac:dyDescent="0.3">
      <c r="A315" s="1">
        <v>45240</v>
      </c>
      <c r="B315" t="s">
        <v>25</v>
      </c>
      <c r="C315">
        <v>4</v>
      </c>
      <c r="D315" t="s">
        <v>121</v>
      </c>
      <c r="E315" t="s">
        <v>121</v>
      </c>
      <c r="F315" s="5">
        <v>0</v>
      </c>
      <c r="G315" t="str">
        <f>VLOOKUP($B315,Catalogue!$A$2:$F$51,2,0)</f>
        <v>Product8</v>
      </c>
      <c r="H315" t="str">
        <f>VLOOKUP($B315,Catalogue!$A$2:$F$51,3,0)</f>
        <v>Category01</v>
      </c>
      <c r="I315" t="str">
        <f>VLOOKUP($B315,Catalogue!$A$2:$F$51,4,0)</f>
        <v>Lt</v>
      </c>
      <c r="J315" s="7">
        <f>VLOOKUP($B315,Catalogue!$A$2:$F$51,5,0)</f>
        <v>16</v>
      </c>
      <c r="K315" s="7">
        <f>VLOOKUP($B315,Catalogue!$A$2:$F$51,6,0)</f>
        <v>17.600000000000001</v>
      </c>
      <c r="L315" s="7">
        <f t="shared" si="20"/>
        <v>64</v>
      </c>
      <c r="M315" s="7">
        <f t="shared" si="21"/>
        <v>70.400000000000006</v>
      </c>
      <c r="N315">
        <f t="shared" si="22"/>
        <v>10</v>
      </c>
      <c r="O315" t="str">
        <f t="shared" si="23"/>
        <v>Nov</v>
      </c>
      <c r="P315">
        <f t="shared" si="24"/>
        <v>2023</v>
      </c>
    </row>
    <row r="316" spans="1:16" x14ac:dyDescent="0.3">
      <c r="A316" s="1">
        <v>45241</v>
      </c>
      <c r="B316" t="s">
        <v>25</v>
      </c>
      <c r="C316">
        <v>14</v>
      </c>
      <c r="D316" t="s">
        <v>120</v>
      </c>
      <c r="E316" t="s">
        <v>122</v>
      </c>
      <c r="F316" s="5">
        <v>0</v>
      </c>
      <c r="G316" t="str">
        <f>VLOOKUP($B316,Catalogue!$A$2:$F$51,2,0)</f>
        <v>Product8</v>
      </c>
      <c r="H316" t="str">
        <f>VLOOKUP($B316,Catalogue!$A$2:$F$51,3,0)</f>
        <v>Category01</v>
      </c>
      <c r="I316" t="str">
        <f>VLOOKUP($B316,Catalogue!$A$2:$F$51,4,0)</f>
        <v>Lt</v>
      </c>
      <c r="J316" s="7">
        <f>VLOOKUP($B316,Catalogue!$A$2:$F$51,5,0)</f>
        <v>16</v>
      </c>
      <c r="K316" s="7">
        <f>VLOOKUP($B316,Catalogue!$A$2:$F$51,6,0)</f>
        <v>17.600000000000001</v>
      </c>
      <c r="L316" s="7">
        <f t="shared" si="20"/>
        <v>224</v>
      </c>
      <c r="M316" s="7">
        <f t="shared" si="21"/>
        <v>246.40000000000003</v>
      </c>
      <c r="N316">
        <f t="shared" si="22"/>
        <v>11</v>
      </c>
      <c r="O316" t="str">
        <f t="shared" si="23"/>
        <v>Nov</v>
      </c>
      <c r="P316">
        <f t="shared" si="24"/>
        <v>2023</v>
      </c>
    </row>
    <row r="317" spans="1:16" x14ac:dyDescent="0.3">
      <c r="A317" s="1">
        <v>45242</v>
      </c>
      <c r="B317" t="s">
        <v>92</v>
      </c>
      <c r="C317">
        <v>10</v>
      </c>
      <c r="D317" t="s">
        <v>120</v>
      </c>
      <c r="E317" t="s">
        <v>121</v>
      </c>
      <c r="F317" s="5">
        <v>0</v>
      </c>
      <c r="G317" t="str">
        <f>VLOOKUP($B317,Catalogue!$A$2:$F$51,2,0)</f>
        <v>Product40</v>
      </c>
      <c r="H317" t="str">
        <f>VLOOKUP($B317,Catalogue!$A$2:$F$51,3,0)</f>
        <v>Category04</v>
      </c>
      <c r="I317" t="str">
        <f>VLOOKUP($B317,Catalogue!$A$2:$F$51,4,0)</f>
        <v>Lt</v>
      </c>
      <c r="J317" s="7">
        <f>VLOOKUP($B317,Catalogue!$A$2:$F$51,5,0)</f>
        <v>105</v>
      </c>
      <c r="K317" s="7">
        <f>VLOOKUP($B317,Catalogue!$A$2:$F$51,6,0)</f>
        <v>153.30000000000001</v>
      </c>
      <c r="L317" s="7">
        <f t="shared" si="20"/>
        <v>1050</v>
      </c>
      <c r="M317" s="7">
        <f t="shared" si="21"/>
        <v>1533</v>
      </c>
      <c r="N317">
        <f t="shared" si="22"/>
        <v>12</v>
      </c>
      <c r="O317" t="str">
        <f t="shared" si="23"/>
        <v>Nov</v>
      </c>
      <c r="P317">
        <f t="shared" si="24"/>
        <v>2023</v>
      </c>
    </row>
    <row r="318" spans="1:16" x14ac:dyDescent="0.3">
      <c r="A318" s="1">
        <v>45243</v>
      </c>
      <c r="B318" t="s">
        <v>73</v>
      </c>
      <c r="C318">
        <v>12</v>
      </c>
      <c r="D318" t="s">
        <v>121</v>
      </c>
      <c r="E318" t="s">
        <v>122</v>
      </c>
      <c r="F318" s="5">
        <v>0</v>
      </c>
      <c r="G318" t="str">
        <f>VLOOKUP($B318,Catalogue!$A$2:$F$51,2,0)</f>
        <v>Product31</v>
      </c>
      <c r="H318" t="str">
        <f>VLOOKUP($B318,Catalogue!$A$2:$F$51,3,0)</f>
        <v>Category03</v>
      </c>
      <c r="I318" t="str">
        <f>VLOOKUP($B318,Catalogue!$A$2:$F$51,4,0)</f>
        <v>Ft</v>
      </c>
      <c r="J318" s="7">
        <f>VLOOKUP($B318,Catalogue!$A$2:$F$51,5,0)</f>
        <v>124</v>
      </c>
      <c r="K318" s="7">
        <f>VLOOKUP($B318,Catalogue!$A$2:$F$51,6,0)</f>
        <v>163.68</v>
      </c>
      <c r="L318" s="7">
        <f t="shared" si="20"/>
        <v>1488</v>
      </c>
      <c r="M318" s="7">
        <f t="shared" si="21"/>
        <v>1964.16</v>
      </c>
      <c r="N318">
        <f t="shared" si="22"/>
        <v>13</v>
      </c>
      <c r="O318" t="str">
        <f t="shared" si="23"/>
        <v>Nov</v>
      </c>
      <c r="P318">
        <f t="shared" si="24"/>
        <v>2023</v>
      </c>
    </row>
    <row r="319" spans="1:16" x14ac:dyDescent="0.3">
      <c r="A319" s="1">
        <v>45244</v>
      </c>
      <c r="B319" t="s">
        <v>48</v>
      </c>
      <c r="C319">
        <v>12</v>
      </c>
      <c r="D319" t="s">
        <v>123</v>
      </c>
      <c r="E319" t="s">
        <v>121</v>
      </c>
      <c r="F319" s="5">
        <v>0</v>
      </c>
      <c r="G319" t="str">
        <f>VLOOKUP($B319,Catalogue!$A$2:$F$51,2,0)</f>
        <v>Product19</v>
      </c>
      <c r="H319" t="str">
        <f>VLOOKUP($B319,Catalogue!$A$2:$F$51,3,0)</f>
        <v>Category02</v>
      </c>
      <c r="I319" t="str">
        <f>VLOOKUP($B319,Catalogue!$A$2:$F$51,4,0)</f>
        <v>Lt</v>
      </c>
      <c r="J319" s="7">
        <f>VLOOKUP($B319,Catalogue!$A$2:$F$51,5,0)</f>
        <v>124</v>
      </c>
      <c r="K319" s="7">
        <f>VLOOKUP($B319,Catalogue!$A$2:$F$51,6,0)</f>
        <v>167.4</v>
      </c>
      <c r="L319" s="7">
        <f t="shared" si="20"/>
        <v>1488</v>
      </c>
      <c r="M319" s="7">
        <f t="shared" si="21"/>
        <v>2008.8000000000002</v>
      </c>
      <c r="N319">
        <f t="shared" si="22"/>
        <v>14</v>
      </c>
      <c r="O319" t="str">
        <f t="shared" si="23"/>
        <v>Nov</v>
      </c>
      <c r="P319">
        <f t="shared" si="24"/>
        <v>2023</v>
      </c>
    </row>
    <row r="320" spans="1:16" x14ac:dyDescent="0.3">
      <c r="A320" s="1">
        <v>45245</v>
      </c>
      <c r="B320" t="s">
        <v>42</v>
      </c>
      <c r="C320">
        <v>8</v>
      </c>
      <c r="D320" t="s">
        <v>123</v>
      </c>
      <c r="E320" t="s">
        <v>122</v>
      </c>
      <c r="F320" s="5">
        <v>0</v>
      </c>
      <c r="G320" t="str">
        <f>VLOOKUP($B320,Catalogue!$A$2:$F$51,2,0)</f>
        <v>Product16</v>
      </c>
      <c r="H320" t="str">
        <f>VLOOKUP($B320,Catalogue!$A$2:$F$51,3,0)</f>
        <v>Category02</v>
      </c>
      <c r="I320" t="str">
        <f>VLOOKUP($B320,Catalogue!$A$2:$F$51,4,0)</f>
        <v>Lt</v>
      </c>
      <c r="J320" s="7">
        <f>VLOOKUP($B320,Catalogue!$A$2:$F$51,5,0)</f>
        <v>44</v>
      </c>
      <c r="K320" s="7">
        <f>VLOOKUP($B320,Catalogue!$A$2:$F$51,6,0)</f>
        <v>72.599999999999994</v>
      </c>
      <c r="L320" s="7">
        <f t="shared" si="20"/>
        <v>352</v>
      </c>
      <c r="M320" s="7">
        <f t="shared" si="21"/>
        <v>580.79999999999995</v>
      </c>
      <c r="N320">
        <f t="shared" si="22"/>
        <v>15</v>
      </c>
      <c r="O320" t="str">
        <f t="shared" si="23"/>
        <v>Nov</v>
      </c>
      <c r="P320">
        <f t="shared" si="24"/>
        <v>2023</v>
      </c>
    </row>
    <row r="321" spans="1:16" x14ac:dyDescent="0.3">
      <c r="A321" s="1">
        <v>45246</v>
      </c>
      <c r="B321" t="s">
        <v>40</v>
      </c>
      <c r="C321">
        <v>19</v>
      </c>
      <c r="D321" t="s">
        <v>121</v>
      </c>
      <c r="E321" t="s">
        <v>122</v>
      </c>
      <c r="F321" s="5">
        <v>0</v>
      </c>
      <c r="G321" t="str">
        <f>VLOOKUP($B321,Catalogue!$A$2:$F$51,2,0)</f>
        <v>Product15</v>
      </c>
      <c r="H321" t="str">
        <f>VLOOKUP($B321,Catalogue!$A$2:$F$51,3,0)</f>
        <v>Category02</v>
      </c>
      <c r="I321" t="str">
        <f>VLOOKUP($B321,Catalogue!$A$2:$F$51,4,0)</f>
        <v>Ft</v>
      </c>
      <c r="J321" s="7">
        <f>VLOOKUP($B321,Catalogue!$A$2:$F$51,5,0)</f>
        <v>105</v>
      </c>
      <c r="K321" s="7">
        <f>VLOOKUP($B321,Catalogue!$A$2:$F$51,6,0)</f>
        <v>148.05000000000001</v>
      </c>
      <c r="L321" s="7">
        <f t="shared" si="20"/>
        <v>1995</v>
      </c>
      <c r="M321" s="7">
        <f t="shared" si="21"/>
        <v>2812.9500000000003</v>
      </c>
      <c r="N321">
        <f t="shared" si="22"/>
        <v>16</v>
      </c>
      <c r="O321" t="str">
        <f t="shared" si="23"/>
        <v>Nov</v>
      </c>
      <c r="P321">
        <f t="shared" si="24"/>
        <v>2023</v>
      </c>
    </row>
    <row r="322" spans="1:16" x14ac:dyDescent="0.3">
      <c r="A322" s="1">
        <v>45247</v>
      </c>
      <c r="B322" t="s">
        <v>10</v>
      </c>
      <c r="C322">
        <v>3</v>
      </c>
      <c r="D322" t="s">
        <v>120</v>
      </c>
      <c r="E322" t="s">
        <v>121</v>
      </c>
      <c r="F322" s="5">
        <v>0</v>
      </c>
      <c r="G322" t="str">
        <f>VLOOKUP($B322,Catalogue!$A$2:$F$51,2,0)</f>
        <v>Product2</v>
      </c>
      <c r="H322" t="str">
        <f>VLOOKUP($B322,Catalogue!$A$2:$F$51,3,0)</f>
        <v>Category01</v>
      </c>
      <c r="I322" t="str">
        <f>VLOOKUP($B322,Catalogue!$A$2:$F$51,4,0)</f>
        <v>Kg</v>
      </c>
      <c r="J322" s="7">
        <f>VLOOKUP($B322,Catalogue!$A$2:$F$51,5,0)</f>
        <v>105</v>
      </c>
      <c r="K322" s="7">
        <f>VLOOKUP($B322,Catalogue!$A$2:$F$51,6,0)</f>
        <v>117.6</v>
      </c>
      <c r="L322" s="7">
        <f t="shared" si="20"/>
        <v>315</v>
      </c>
      <c r="M322" s="7">
        <f t="shared" si="21"/>
        <v>352.79999999999995</v>
      </c>
      <c r="N322">
        <f t="shared" si="22"/>
        <v>17</v>
      </c>
      <c r="O322" t="str">
        <f t="shared" si="23"/>
        <v>Nov</v>
      </c>
      <c r="P322">
        <f t="shared" si="24"/>
        <v>2023</v>
      </c>
    </row>
    <row r="323" spans="1:16" x14ac:dyDescent="0.3">
      <c r="A323" s="1">
        <v>45248</v>
      </c>
      <c r="B323" t="s">
        <v>20</v>
      </c>
      <c r="C323">
        <v>4</v>
      </c>
      <c r="D323" t="s">
        <v>120</v>
      </c>
      <c r="E323" t="s">
        <v>122</v>
      </c>
      <c r="F323" s="5">
        <v>0</v>
      </c>
      <c r="G323" t="str">
        <f>VLOOKUP($B323,Catalogue!$A$2:$F$51,2,0)</f>
        <v>Product6</v>
      </c>
      <c r="H323" t="str">
        <f>VLOOKUP($B323,Catalogue!$A$2:$F$51,3,0)</f>
        <v>Category01</v>
      </c>
      <c r="I323" t="str">
        <f>VLOOKUP($B323,Catalogue!$A$2:$F$51,4,0)</f>
        <v>No.</v>
      </c>
      <c r="J323" s="7">
        <f>VLOOKUP($B323,Catalogue!$A$2:$F$51,5,0)</f>
        <v>124</v>
      </c>
      <c r="K323" s="7">
        <f>VLOOKUP($B323,Catalogue!$A$2:$F$51,6,0)</f>
        <v>204.60000000000002</v>
      </c>
      <c r="L323" s="7">
        <f t="shared" ref="L323:L386" si="25">J323*C323</f>
        <v>496</v>
      </c>
      <c r="M323" s="7">
        <f t="shared" ref="M323:M386" si="26">K323*C323*(1-F323)</f>
        <v>818.40000000000009</v>
      </c>
      <c r="N323">
        <f t="shared" ref="N323:N386" si="27">DAY(A323)</f>
        <v>18</v>
      </c>
      <c r="O323" t="str">
        <f t="shared" ref="O323:O386" si="28">TEXT(A323,"MMM")</f>
        <v>Nov</v>
      </c>
      <c r="P323">
        <f t="shared" ref="P323:P386" si="29">YEAR(A323)</f>
        <v>2023</v>
      </c>
    </row>
    <row r="324" spans="1:16" x14ac:dyDescent="0.3">
      <c r="A324" s="1">
        <v>45249</v>
      </c>
      <c r="B324" t="s">
        <v>12</v>
      </c>
      <c r="C324">
        <v>13</v>
      </c>
      <c r="D324" t="s">
        <v>121</v>
      </c>
      <c r="E324" t="s">
        <v>122</v>
      </c>
      <c r="F324" s="5">
        <v>0</v>
      </c>
      <c r="G324" t="str">
        <f>VLOOKUP($B324,Catalogue!$A$2:$F$51,2,0)</f>
        <v>Product3</v>
      </c>
      <c r="H324" t="str">
        <f>VLOOKUP($B324,Catalogue!$A$2:$F$51,3,0)</f>
        <v>Category01</v>
      </c>
      <c r="I324" t="str">
        <f>VLOOKUP($B324,Catalogue!$A$2:$F$51,4,0)</f>
        <v>Lt</v>
      </c>
      <c r="J324" s="7">
        <f>VLOOKUP($B324,Catalogue!$A$2:$F$51,5,0)</f>
        <v>44</v>
      </c>
      <c r="K324" s="7">
        <f>VLOOKUP($B324,Catalogue!$A$2:$F$51,6,0)</f>
        <v>50.16</v>
      </c>
      <c r="L324" s="7">
        <f t="shared" si="25"/>
        <v>572</v>
      </c>
      <c r="M324" s="7">
        <f t="shared" si="26"/>
        <v>652.07999999999993</v>
      </c>
      <c r="N324">
        <f t="shared" si="27"/>
        <v>19</v>
      </c>
      <c r="O324" t="str">
        <f t="shared" si="28"/>
        <v>Nov</v>
      </c>
      <c r="P324">
        <f t="shared" si="29"/>
        <v>2023</v>
      </c>
    </row>
    <row r="325" spans="1:16" x14ac:dyDescent="0.3">
      <c r="A325" s="1">
        <v>45250</v>
      </c>
      <c r="B325" t="s">
        <v>57</v>
      </c>
      <c r="C325">
        <v>18</v>
      </c>
      <c r="D325" t="s">
        <v>120</v>
      </c>
      <c r="E325" t="s">
        <v>121</v>
      </c>
      <c r="F325" s="5">
        <v>0</v>
      </c>
      <c r="G325" t="str">
        <f>VLOOKUP($B325,Catalogue!$A$2:$F$51,2,0)</f>
        <v>Product23</v>
      </c>
      <c r="H325" t="str">
        <f>VLOOKUP($B325,Catalogue!$A$2:$F$51,3,0)</f>
        <v>Category03</v>
      </c>
      <c r="I325" t="str">
        <f>VLOOKUP($B325,Catalogue!$A$2:$F$51,4,0)</f>
        <v>Ft</v>
      </c>
      <c r="J325" s="7">
        <f>VLOOKUP($B325,Catalogue!$A$2:$F$51,5,0)</f>
        <v>123</v>
      </c>
      <c r="K325" s="7">
        <f>VLOOKUP($B325,Catalogue!$A$2:$F$51,6,0)</f>
        <v>140.22</v>
      </c>
      <c r="L325" s="7">
        <f t="shared" si="25"/>
        <v>2214</v>
      </c>
      <c r="M325" s="7">
        <f t="shared" si="26"/>
        <v>2523.96</v>
      </c>
      <c r="N325">
        <f t="shared" si="27"/>
        <v>20</v>
      </c>
      <c r="O325" t="str">
        <f t="shared" si="28"/>
        <v>Nov</v>
      </c>
      <c r="P325">
        <f t="shared" si="29"/>
        <v>2023</v>
      </c>
    </row>
    <row r="326" spans="1:16" x14ac:dyDescent="0.3">
      <c r="A326" s="1">
        <v>45251</v>
      </c>
      <c r="B326" t="s">
        <v>23</v>
      </c>
      <c r="C326">
        <v>20</v>
      </c>
      <c r="D326" t="s">
        <v>120</v>
      </c>
      <c r="E326" t="s">
        <v>122</v>
      </c>
      <c r="F326" s="5">
        <v>0</v>
      </c>
      <c r="G326" t="str">
        <f>VLOOKUP($B326,Catalogue!$A$2:$F$51,2,0)</f>
        <v>Product7</v>
      </c>
      <c r="H326" t="str">
        <f>VLOOKUP($B326,Catalogue!$A$2:$F$51,3,0)</f>
        <v>Category01</v>
      </c>
      <c r="I326" t="str">
        <f>VLOOKUP($B326,Catalogue!$A$2:$F$51,4,0)</f>
        <v>Ft</v>
      </c>
      <c r="J326" s="7">
        <f>VLOOKUP($B326,Catalogue!$A$2:$F$51,5,0)</f>
        <v>10</v>
      </c>
      <c r="K326" s="7">
        <f>VLOOKUP($B326,Catalogue!$A$2:$F$51,6,0)</f>
        <v>11.2</v>
      </c>
      <c r="L326" s="7">
        <f t="shared" si="25"/>
        <v>200</v>
      </c>
      <c r="M326" s="7">
        <f t="shared" si="26"/>
        <v>224</v>
      </c>
      <c r="N326">
        <f t="shared" si="27"/>
        <v>21</v>
      </c>
      <c r="O326" t="str">
        <f t="shared" si="28"/>
        <v>Nov</v>
      </c>
      <c r="P326">
        <f t="shared" si="29"/>
        <v>2023</v>
      </c>
    </row>
    <row r="327" spans="1:16" x14ac:dyDescent="0.3">
      <c r="A327" s="1">
        <v>45252</v>
      </c>
      <c r="B327" t="s">
        <v>103</v>
      </c>
      <c r="C327">
        <v>17</v>
      </c>
      <c r="D327" t="s">
        <v>121</v>
      </c>
      <c r="E327" t="s">
        <v>121</v>
      </c>
      <c r="F327" s="5">
        <v>0</v>
      </c>
      <c r="G327" t="str">
        <f>VLOOKUP($B327,Catalogue!$A$2:$F$51,2,0)</f>
        <v>Product45</v>
      </c>
      <c r="H327" t="str">
        <f>VLOOKUP($B327,Catalogue!$A$2:$F$51,3,0)</f>
        <v>Category05</v>
      </c>
      <c r="I327" t="str">
        <f>VLOOKUP($B327,Catalogue!$A$2:$F$51,4,0)</f>
        <v>Kg</v>
      </c>
      <c r="J327" s="7">
        <f>VLOOKUP($B327,Catalogue!$A$2:$F$51,5,0)</f>
        <v>10</v>
      </c>
      <c r="K327" s="7">
        <f>VLOOKUP($B327,Catalogue!$A$2:$F$51,6,0)</f>
        <v>14.100000000000001</v>
      </c>
      <c r="L327" s="7">
        <f t="shared" si="25"/>
        <v>170</v>
      </c>
      <c r="M327" s="7">
        <f t="shared" si="26"/>
        <v>239.70000000000002</v>
      </c>
      <c r="N327">
        <f t="shared" si="27"/>
        <v>22</v>
      </c>
      <c r="O327" t="str">
        <f t="shared" si="28"/>
        <v>Nov</v>
      </c>
      <c r="P327">
        <f t="shared" si="29"/>
        <v>2023</v>
      </c>
    </row>
    <row r="328" spans="1:16" x14ac:dyDescent="0.3">
      <c r="A328" s="1">
        <v>45253</v>
      </c>
      <c r="B328" t="s">
        <v>82</v>
      </c>
      <c r="C328">
        <v>5</v>
      </c>
      <c r="D328" t="s">
        <v>123</v>
      </c>
      <c r="E328" t="s">
        <v>122</v>
      </c>
      <c r="F328" s="5">
        <v>0</v>
      </c>
      <c r="G328" t="str">
        <f>VLOOKUP($B328,Catalogue!$A$2:$F$51,2,0)</f>
        <v>Product35</v>
      </c>
      <c r="H328" t="str">
        <f>VLOOKUP($B328,Catalogue!$A$2:$F$51,3,0)</f>
        <v>Category04</v>
      </c>
      <c r="I328" t="str">
        <f>VLOOKUP($B328,Catalogue!$A$2:$F$51,4,0)</f>
        <v>Lt</v>
      </c>
      <c r="J328" s="7">
        <f>VLOOKUP($B328,Catalogue!$A$2:$F$51,5,0)</f>
        <v>123</v>
      </c>
      <c r="K328" s="7">
        <f>VLOOKUP($B328,Catalogue!$A$2:$F$51,6,0)</f>
        <v>173.43</v>
      </c>
      <c r="L328" s="7">
        <f t="shared" si="25"/>
        <v>615</v>
      </c>
      <c r="M328" s="7">
        <f t="shared" si="26"/>
        <v>867.15000000000009</v>
      </c>
      <c r="N328">
        <f t="shared" si="27"/>
        <v>23</v>
      </c>
      <c r="O328" t="str">
        <f t="shared" si="28"/>
        <v>Nov</v>
      </c>
      <c r="P328">
        <f t="shared" si="29"/>
        <v>2023</v>
      </c>
    </row>
    <row r="329" spans="1:16" x14ac:dyDescent="0.3">
      <c r="A329" s="1">
        <v>45254</v>
      </c>
      <c r="B329" t="s">
        <v>69</v>
      </c>
      <c r="C329">
        <v>4</v>
      </c>
      <c r="D329" t="s">
        <v>123</v>
      </c>
      <c r="E329" t="s">
        <v>121</v>
      </c>
      <c r="F329" s="5">
        <v>0</v>
      </c>
      <c r="G329" t="str">
        <f>VLOOKUP($B329,Catalogue!$A$2:$F$51,2,0)</f>
        <v>Product29</v>
      </c>
      <c r="H329" t="str">
        <f>VLOOKUP($B329,Catalogue!$A$2:$F$51,3,0)</f>
        <v>Category03</v>
      </c>
      <c r="I329" t="str">
        <f>VLOOKUP($B329,Catalogue!$A$2:$F$51,4,0)</f>
        <v>Kg</v>
      </c>
      <c r="J329" s="7">
        <f>VLOOKUP($B329,Catalogue!$A$2:$F$51,5,0)</f>
        <v>71</v>
      </c>
      <c r="K329" s="7">
        <f>VLOOKUP($B329,Catalogue!$A$2:$F$51,6,0)</f>
        <v>95.85</v>
      </c>
      <c r="L329" s="7">
        <f t="shared" si="25"/>
        <v>284</v>
      </c>
      <c r="M329" s="7">
        <f t="shared" si="26"/>
        <v>383.4</v>
      </c>
      <c r="N329">
        <f t="shared" si="27"/>
        <v>24</v>
      </c>
      <c r="O329" t="str">
        <f t="shared" si="28"/>
        <v>Nov</v>
      </c>
      <c r="P329">
        <f t="shared" si="29"/>
        <v>2023</v>
      </c>
    </row>
    <row r="330" spans="1:16" x14ac:dyDescent="0.3">
      <c r="A330" s="1">
        <v>45255</v>
      </c>
      <c r="B330" t="s">
        <v>23</v>
      </c>
      <c r="C330">
        <v>16</v>
      </c>
      <c r="D330" t="s">
        <v>121</v>
      </c>
      <c r="E330" t="s">
        <v>122</v>
      </c>
      <c r="F330" s="5">
        <v>0</v>
      </c>
      <c r="G330" t="str">
        <f>VLOOKUP($B330,Catalogue!$A$2:$F$51,2,0)</f>
        <v>Product7</v>
      </c>
      <c r="H330" t="str">
        <f>VLOOKUP($B330,Catalogue!$A$2:$F$51,3,0)</f>
        <v>Category01</v>
      </c>
      <c r="I330" t="str">
        <f>VLOOKUP($B330,Catalogue!$A$2:$F$51,4,0)</f>
        <v>Ft</v>
      </c>
      <c r="J330" s="7">
        <f>VLOOKUP($B330,Catalogue!$A$2:$F$51,5,0)</f>
        <v>10</v>
      </c>
      <c r="K330" s="7">
        <f>VLOOKUP($B330,Catalogue!$A$2:$F$51,6,0)</f>
        <v>11.2</v>
      </c>
      <c r="L330" s="7">
        <f t="shared" si="25"/>
        <v>160</v>
      </c>
      <c r="M330" s="7">
        <f t="shared" si="26"/>
        <v>179.2</v>
      </c>
      <c r="N330">
        <f t="shared" si="27"/>
        <v>25</v>
      </c>
      <c r="O330" t="str">
        <f t="shared" si="28"/>
        <v>Nov</v>
      </c>
      <c r="P330">
        <f t="shared" si="29"/>
        <v>2023</v>
      </c>
    </row>
    <row r="331" spans="1:16" x14ac:dyDescent="0.3">
      <c r="A331" s="1">
        <v>45256</v>
      </c>
      <c r="B331" t="s">
        <v>103</v>
      </c>
      <c r="C331">
        <v>12</v>
      </c>
      <c r="D331" t="s">
        <v>120</v>
      </c>
      <c r="E331" t="s">
        <v>122</v>
      </c>
      <c r="F331" s="5">
        <v>0</v>
      </c>
      <c r="G331" t="str">
        <f>VLOOKUP($B331,Catalogue!$A$2:$F$51,2,0)</f>
        <v>Product45</v>
      </c>
      <c r="H331" t="str">
        <f>VLOOKUP($B331,Catalogue!$A$2:$F$51,3,0)</f>
        <v>Category05</v>
      </c>
      <c r="I331" t="str">
        <f>VLOOKUP($B331,Catalogue!$A$2:$F$51,4,0)</f>
        <v>Kg</v>
      </c>
      <c r="J331" s="7">
        <f>VLOOKUP($B331,Catalogue!$A$2:$F$51,5,0)</f>
        <v>10</v>
      </c>
      <c r="K331" s="7">
        <f>VLOOKUP($B331,Catalogue!$A$2:$F$51,6,0)</f>
        <v>14.100000000000001</v>
      </c>
      <c r="L331" s="7">
        <f t="shared" si="25"/>
        <v>120</v>
      </c>
      <c r="M331" s="7">
        <f t="shared" si="26"/>
        <v>169.20000000000002</v>
      </c>
      <c r="N331">
        <f t="shared" si="27"/>
        <v>26</v>
      </c>
      <c r="O331" t="str">
        <f t="shared" si="28"/>
        <v>Nov</v>
      </c>
      <c r="P331">
        <f t="shared" si="29"/>
        <v>2023</v>
      </c>
    </row>
    <row r="332" spans="1:16" x14ac:dyDescent="0.3">
      <c r="A332" s="1">
        <v>45257</v>
      </c>
      <c r="B332" t="s">
        <v>90</v>
      </c>
      <c r="C332">
        <v>7</v>
      </c>
      <c r="D332" t="s">
        <v>120</v>
      </c>
      <c r="E332" t="s">
        <v>121</v>
      </c>
      <c r="F332" s="5">
        <v>0</v>
      </c>
      <c r="G332" t="str">
        <f>VLOOKUP($B332,Catalogue!$A$2:$F$51,2,0)</f>
        <v>Product39</v>
      </c>
      <c r="H332" t="str">
        <f>VLOOKUP($B332,Catalogue!$A$2:$F$51,3,0)</f>
        <v>Category04</v>
      </c>
      <c r="I332" t="str">
        <f>VLOOKUP($B332,Catalogue!$A$2:$F$51,4,0)</f>
        <v>Ft</v>
      </c>
      <c r="J332" s="7">
        <f>VLOOKUP($B332,Catalogue!$A$2:$F$51,5,0)</f>
        <v>98</v>
      </c>
      <c r="K332" s="7">
        <f>VLOOKUP($B332,Catalogue!$A$2:$F$51,6,0)</f>
        <v>132.30000000000001</v>
      </c>
      <c r="L332" s="7">
        <f t="shared" si="25"/>
        <v>686</v>
      </c>
      <c r="M332" s="7">
        <f t="shared" si="26"/>
        <v>926.10000000000014</v>
      </c>
      <c r="N332">
        <f t="shared" si="27"/>
        <v>27</v>
      </c>
      <c r="O332" t="str">
        <f t="shared" si="28"/>
        <v>Nov</v>
      </c>
      <c r="P332">
        <f t="shared" si="29"/>
        <v>2023</v>
      </c>
    </row>
    <row r="333" spans="1:16" x14ac:dyDescent="0.3">
      <c r="A333" s="1">
        <v>45258</v>
      </c>
      <c r="B333" t="s">
        <v>34</v>
      </c>
      <c r="C333">
        <v>9</v>
      </c>
      <c r="D333" t="s">
        <v>121</v>
      </c>
      <c r="E333" t="s">
        <v>122</v>
      </c>
      <c r="F333" s="5">
        <v>0</v>
      </c>
      <c r="G333" t="str">
        <f>VLOOKUP($B333,Catalogue!$A$2:$F$51,2,0)</f>
        <v>Product12</v>
      </c>
      <c r="H333" t="str">
        <f>VLOOKUP($B333,Catalogue!$A$2:$F$51,3,0)</f>
        <v>Category02</v>
      </c>
      <c r="I333" t="str">
        <f>VLOOKUP($B333,Catalogue!$A$2:$F$51,4,0)</f>
        <v>Ft</v>
      </c>
      <c r="J333" s="7">
        <f>VLOOKUP($B333,Catalogue!$A$2:$F$51,5,0)</f>
        <v>12</v>
      </c>
      <c r="K333" s="7">
        <f>VLOOKUP($B333,Catalogue!$A$2:$F$51,6,0)</f>
        <v>13.44</v>
      </c>
      <c r="L333" s="7">
        <f t="shared" si="25"/>
        <v>108</v>
      </c>
      <c r="M333" s="7">
        <f t="shared" si="26"/>
        <v>120.96</v>
      </c>
      <c r="N333">
        <f t="shared" si="27"/>
        <v>28</v>
      </c>
      <c r="O333" t="str">
        <f t="shared" si="28"/>
        <v>Nov</v>
      </c>
      <c r="P333">
        <f t="shared" si="29"/>
        <v>2023</v>
      </c>
    </row>
    <row r="334" spans="1:16" x14ac:dyDescent="0.3">
      <c r="A334" s="1">
        <v>45259</v>
      </c>
      <c r="B334" t="s">
        <v>99</v>
      </c>
      <c r="C334">
        <v>17</v>
      </c>
      <c r="D334" t="s">
        <v>120</v>
      </c>
      <c r="E334" t="s">
        <v>122</v>
      </c>
      <c r="F334" s="5">
        <v>0</v>
      </c>
      <c r="G334" t="str">
        <f>VLOOKUP($B334,Catalogue!$A$2:$F$51,2,0)</f>
        <v>Product43</v>
      </c>
      <c r="H334" t="str">
        <f>VLOOKUP($B334,Catalogue!$A$2:$F$51,3,0)</f>
        <v>Category05</v>
      </c>
      <c r="I334" t="str">
        <f>VLOOKUP($B334,Catalogue!$A$2:$F$51,4,0)</f>
        <v>Lt</v>
      </c>
      <c r="J334" s="7">
        <f>VLOOKUP($B334,Catalogue!$A$2:$F$51,5,0)</f>
        <v>133</v>
      </c>
      <c r="K334" s="7">
        <f>VLOOKUP($B334,Catalogue!$A$2:$F$51,6,0)</f>
        <v>151.62</v>
      </c>
      <c r="L334" s="7">
        <f t="shared" si="25"/>
        <v>2261</v>
      </c>
      <c r="M334" s="7">
        <f t="shared" si="26"/>
        <v>2577.54</v>
      </c>
      <c r="N334">
        <f t="shared" si="27"/>
        <v>29</v>
      </c>
      <c r="O334" t="str">
        <f t="shared" si="28"/>
        <v>Nov</v>
      </c>
      <c r="P334">
        <f t="shared" si="29"/>
        <v>2023</v>
      </c>
    </row>
    <row r="335" spans="1:16" x14ac:dyDescent="0.3">
      <c r="A335" s="1">
        <v>45260</v>
      </c>
      <c r="B335" t="s">
        <v>67</v>
      </c>
      <c r="C335">
        <v>3</v>
      </c>
      <c r="D335" t="s">
        <v>120</v>
      </c>
      <c r="E335" t="s">
        <v>121</v>
      </c>
      <c r="F335" s="5">
        <v>0</v>
      </c>
      <c r="G335" t="str">
        <f>VLOOKUP($B335,Catalogue!$A$2:$F$51,2,0)</f>
        <v>Product28</v>
      </c>
      <c r="H335" t="str">
        <f>VLOOKUP($B335,Catalogue!$A$2:$F$51,3,0)</f>
        <v>Category03</v>
      </c>
      <c r="I335" t="str">
        <f>VLOOKUP($B335,Catalogue!$A$2:$F$51,4,0)</f>
        <v>Ft</v>
      </c>
      <c r="J335" s="7">
        <f>VLOOKUP($B335,Catalogue!$A$2:$F$51,5,0)</f>
        <v>44</v>
      </c>
      <c r="K335" s="7">
        <f>VLOOKUP($B335,Catalogue!$A$2:$F$51,6,0)</f>
        <v>48.4</v>
      </c>
      <c r="L335" s="7">
        <f t="shared" si="25"/>
        <v>132</v>
      </c>
      <c r="M335" s="7">
        <f t="shared" si="26"/>
        <v>145.19999999999999</v>
      </c>
      <c r="N335">
        <f t="shared" si="27"/>
        <v>30</v>
      </c>
      <c r="O335" t="str">
        <f t="shared" si="28"/>
        <v>Nov</v>
      </c>
      <c r="P335">
        <f t="shared" si="29"/>
        <v>2023</v>
      </c>
    </row>
    <row r="336" spans="1:16" x14ac:dyDescent="0.3">
      <c r="A336" s="1">
        <v>45261</v>
      </c>
      <c r="B336" t="s">
        <v>46</v>
      </c>
      <c r="C336">
        <v>14</v>
      </c>
      <c r="D336" t="s">
        <v>121</v>
      </c>
      <c r="E336" t="s">
        <v>122</v>
      </c>
      <c r="F336" s="5">
        <v>0</v>
      </c>
      <c r="G336" t="str">
        <f>VLOOKUP($B336,Catalogue!$A$2:$F$51,2,0)</f>
        <v>Product18</v>
      </c>
      <c r="H336" t="str">
        <f>VLOOKUP($B336,Catalogue!$A$2:$F$51,3,0)</f>
        <v>Category02</v>
      </c>
      <c r="I336" t="str">
        <f>VLOOKUP($B336,Catalogue!$A$2:$F$51,4,0)</f>
        <v>Kg</v>
      </c>
      <c r="J336" s="7">
        <f>VLOOKUP($B336,Catalogue!$A$2:$F$51,5,0)</f>
        <v>133</v>
      </c>
      <c r="K336" s="7">
        <f>VLOOKUP($B336,Catalogue!$A$2:$F$51,6,0)</f>
        <v>146.30000000000001</v>
      </c>
      <c r="L336" s="7">
        <f t="shared" si="25"/>
        <v>1862</v>
      </c>
      <c r="M336" s="7">
        <f t="shared" si="26"/>
        <v>2048.2000000000003</v>
      </c>
      <c r="N336">
        <f t="shared" si="27"/>
        <v>1</v>
      </c>
      <c r="O336" t="str">
        <f t="shared" si="28"/>
        <v>Dec</v>
      </c>
      <c r="P336">
        <f t="shared" si="29"/>
        <v>2023</v>
      </c>
    </row>
    <row r="337" spans="1:16" x14ac:dyDescent="0.3">
      <c r="A337" s="1">
        <v>45262</v>
      </c>
      <c r="B337" t="s">
        <v>46</v>
      </c>
      <c r="C337">
        <v>6</v>
      </c>
      <c r="D337" t="s">
        <v>123</v>
      </c>
      <c r="E337" t="s">
        <v>121</v>
      </c>
      <c r="F337" s="5">
        <v>0</v>
      </c>
      <c r="G337" t="str">
        <f>VLOOKUP($B337,Catalogue!$A$2:$F$51,2,0)</f>
        <v>Product18</v>
      </c>
      <c r="H337" t="str">
        <f>VLOOKUP($B337,Catalogue!$A$2:$F$51,3,0)</f>
        <v>Category02</v>
      </c>
      <c r="I337" t="str">
        <f>VLOOKUP($B337,Catalogue!$A$2:$F$51,4,0)</f>
        <v>Kg</v>
      </c>
      <c r="J337" s="7">
        <f>VLOOKUP($B337,Catalogue!$A$2:$F$51,5,0)</f>
        <v>133</v>
      </c>
      <c r="K337" s="7">
        <f>VLOOKUP($B337,Catalogue!$A$2:$F$51,6,0)</f>
        <v>146.30000000000001</v>
      </c>
      <c r="L337" s="7">
        <f t="shared" si="25"/>
        <v>798</v>
      </c>
      <c r="M337" s="7">
        <f t="shared" si="26"/>
        <v>877.80000000000007</v>
      </c>
      <c r="N337">
        <f t="shared" si="27"/>
        <v>2</v>
      </c>
      <c r="O337" t="str">
        <f t="shared" si="28"/>
        <v>Dec</v>
      </c>
      <c r="P337">
        <f t="shared" si="29"/>
        <v>2023</v>
      </c>
    </row>
    <row r="338" spans="1:16" x14ac:dyDescent="0.3">
      <c r="A338" s="1">
        <v>45263</v>
      </c>
      <c r="B338" t="s">
        <v>88</v>
      </c>
      <c r="C338">
        <v>10</v>
      </c>
      <c r="D338" t="s">
        <v>123</v>
      </c>
      <c r="E338" t="s">
        <v>122</v>
      </c>
      <c r="F338" s="5">
        <v>0</v>
      </c>
      <c r="G338" t="str">
        <f>VLOOKUP($B338,Catalogue!$A$2:$F$51,2,0)</f>
        <v>Product38</v>
      </c>
      <c r="H338" t="str">
        <f>VLOOKUP($B338,Catalogue!$A$2:$F$51,3,0)</f>
        <v>Category04</v>
      </c>
      <c r="I338" t="str">
        <f>VLOOKUP($B338,Catalogue!$A$2:$F$51,4,0)</f>
        <v>No.</v>
      </c>
      <c r="J338" s="7">
        <f>VLOOKUP($B338,Catalogue!$A$2:$F$51,5,0)</f>
        <v>63</v>
      </c>
      <c r="K338" s="7">
        <f>VLOOKUP($B338,Catalogue!$A$2:$F$51,6,0)</f>
        <v>69.3</v>
      </c>
      <c r="L338" s="7">
        <f t="shared" si="25"/>
        <v>630</v>
      </c>
      <c r="M338" s="7">
        <f t="shared" si="26"/>
        <v>693</v>
      </c>
      <c r="N338">
        <f t="shared" si="27"/>
        <v>3</v>
      </c>
      <c r="O338" t="str">
        <f t="shared" si="28"/>
        <v>Dec</v>
      </c>
      <c r="P338">
        <f t="shared" si="29"/>
        <v>2023</v>
      </c>
    </row>
    <row r="339" spans="1:16" x14ac:dyDescent="0.3">
      <c r="A339" s="1">
        <v>45264</v>
      </c>
      <c r="B339" t="s">
        <v>88</v>
      </c>
      <c r="C339">
        <v>15</v>
      </c>
      <c r="D339" t="s">
        <v>121</v>
      </c>
      <c r="E339" t="s">
        <v>121</v>
      </c>
      <c r="F339" s="5">
        <v>0</v>
      </c>
      <c r="G339" t="str">
        <f>VLOOKUP($B339,Catalogue!$A$2:$F$51,2,0)</f>
        <v>Product38</v>
      </c>
      <c r="H339" t="str">
        <f>VLOOKUP($B339,Catalogue!$A$2:$F$51,3,0)</f>
        <v>Category04</v>
      </c>
      <c r="I339" t="str">
        <f>VLOOKUP($B339,Catalogue!$A$2:$F$51,4,0)</f>
        <v>No.</v>
      </c>
      <c r="J339" s="7">
        <f>VLOOKUP($B339,Catalogue!$A$2:$F$51,5,0)</f>
        <v>63</v>
      </c>
      <c r="K339" s="7">
        <f>VLOOKUP($B339,Catalogue!$A$2:$F$51,6,0)</f>
        <v>69.3</v>
      </c>
      <c r="L339" s="7">
        <f t="shared" si="25"/>
        <v>945</v>
      </c>
      <c r="M339" s="7">
        <f t="shared" si="26"/>
        <v>1039.5</v>
      </c>
      <c r="N339">
        <f t="shared" si="27"/>
        <v>4</v>
      </c>
      <c r="O339" t="str">
        <f t="shared" si="28"/>
        <v>Dec</v>
      </c>
      <c r="P339">
        <f t="shared" si="29"/>
        <v>2023</v>
      </c>
    </row>
    <row r="340" spans="1:16" x14ac:dyDescent="0.3">
      <c r="A340" s="1">
        <v>45265</v>
      </c>
      <c r="B340" t="s">
        <v>65</v>
      </c>
      <c r="C340">
        <v>14</v>
      </c>
      <c r="D340" t="s">
        <v>120</v>
      </c>
      <c r="E340" t="s">
        <v>122</v>
      </c>
      <c r="F340" s="5">
        <v>0</v>
      </c>
      <c r="G340" t="str">
        <f>VLOOKUP($B340,Catalogue!$A$2:$F$51,2,0)</f>
        <v>Product27</v>
      </c>
      <c r="H340" t="str">
        <f>VLOOKUP($B340,Catalogue!$A$2:$F$51,3,0)</f>
        <v>Category03</v>
      </c>
      <c r="I340" t="str">
        <f>VLOOKUP($B340,Catalogue!$A$2:$F$51,4,0)</f>
        <v>Lt</v>
      </c>
      <c r="J340" s="7">
        <f>VLOOKUP($B340,Catalogue!$A$2:$F$51,5,0)</f>
        <v>105</v>
      </c>
      <c r="K340" s="7">
        <f>VLOOKUP($B340,Catalogue!$A$2:$F$51,6,0)</f>
        <v>117.6</v>
      </c>
      <c r="L340" s="7">
        <f t="shared" si="25"/>
        <v>1470</v>
      </c>
      <c r="M340" s="7">
        <f t="shared" si="26"/>
        <v>1646.3999999999999</v>
      </c>
      <c r="N340">
        <f t="shared" si="27"/>
        <v>5</v>
      </c>
      <c r="O340" t="str">
        <f t="shared" si="28"/>
        <v>Dec</v>
      </c>
      <c r="P340">
        <f t="shared" si="29"/>
        <v>2023</v>
      </c>
    </row>
    <row r="341" spans="1:16" x14ac:dyDescent="0.3">
      <c r="A341" s="1">
        <v>45266</v>
      </c>
      <c r="B341" t="s">
        <v>101</v>
      </c>
      <c r="C341">
        <v>4</v>
      </c>
      <c r="D341" t="s">
        <v>120</v>
      </c>
      <c r="E341" t="s">
        <v>122</v>
      </c>
      <c r="F341" s="5">
        <v>0</v>
      </c>
      <c r="G341" t="str">
        <f>VLOOKUP($B341,Catalogue!$A$2:$F$51,2,0)</f>
        <v>Product44</v>
      </c>
      <c r="H341" t="str">
        <f>VLOOKUP($B341,Catalogue!$A$2:$F$51,3,0)</f>
        <v>Category05</v>
      </c>
      <c r="I341" t="str">
        <f>VLOOKUP($B341,Catalogue!$A$2:$F$51,4,0)</f>
        <v>Ft</v>
      </c>
      <c r="J341" s="7">
        <f>VLOOKUP($B341,Catalogue!$A$2:$F$51,5,0)</f>
        <v>124</v>
      </c>
      <c r="K341" s="7">
        <f>VLOOKUP($B341,Catalogue!$A$2:$F$51,6,0)</f>
        <v>140.12</v>
      </c>
      <c r="L341" s="7">
        <f t="shared" si="25"/>
        <v>496</v>
      </c>
      <c r="M341" s="7">
        <f t="shared" si="26"/>
        <v>560.48</v>
      </c>
      <c r="N341">
        <f t="shared" si="27"/>
        <v>6</v>
      </c>
      <c r="O341" t="str">
        <f t="shared" si="28"/>
        <v>Dec</v>
      </c>
      <c r="P341">
        <f t="shared" si="29"/>
        <v>2023</v>
      </c>
    </row>
    <row r="342" spans="1:16" x14ac:dyDescent="0.3">
      <c r="A342" s="1">
        <v>45267</v>
      </c>
      <c r="B342" t="s">
        <v>25</v>
      </c>
      <c r="C342">
        <v>8</v>
      </c>
      <c r="D342" t="s">
        <v>121</v>
      </c>
      <c r="E342" t="s">
        <v>121</v>
      </c>
      <c r="F342" s="5">
        <v>0</v>
      </c>
      <c r="G342" t="str">
        <f>VLOOKUP($B342,Catalogue!$A$2:$F$51,2,0)</f>
        <v>Product8</v>
      </c>
      <c r="H342" t="str">
        <f>VLOOKUP($B342,Catalogue!$A$2:$F$51,3,0)</f>
        <v>Category01</v>
      </c>
      <c r="I342" t="str">
        <f>VLOOKUP($B342,Catalogue!$A$2:$F$51,4,0)</f>
        <v>Lt</v>
      </c>
      <c r="J342" s="7">
        <f>VLOOKUP($B342,Catalogue!$A$2:$F$51,5,0)</f>
        <v>16</v>
      </c>
      <c r="K342" s="7">
        <f>VLOOKUP($B342,Catalogue!$A$2:$F$51,6,0)</f>
        <v>17.600000000000001</v>
      </c>
      <c r="L342" s="7">
        <f t="shared" si="25"/>
        <v>128</v>
      </c>
      <c r="M342" s="7">
        <f t="shared" si="26"/>
        <v>140.80000000000001</v>
      </c>
      <c r="N342">
        <f t="shared" si="27"/>
        <v>7</v>
      </c>
      <c r="O342" t="str">
        <f t="shared" si="28"/>
        <v>Dec</v>
      </c>
      <c r="P342">
        <f t="shared" si="29"/>
        <v>2023</v>
      </c>
    </row>
    <row r="343" spans="1:16" x14ac:dyDescent="0.3">
      <c r="A343" s="1">
        <v>45268</v>
      </c>
      <c r="B343" t="s">
        <v>105</v>
      </c>
      <c r="C343">
        <v>20</v>
      </c>
      <c r="D343" t="s">
        <v>120</v>
      </c>
      <c r="E343" t="s">
        <v>122</v>
      </c>
      <c r="F343" s="5">
        <v>0</v>
      </c>
      <c r="G343" t="str">
        <f>VLOOKUP($B343,Catalogue!$A$2:$F$51,2,0)</f>
        <v>Product46</v>
      </c>
      <c r="H343" t="str">
        <f>VLOOKUP($B343,Catalogue!$A$2:$F$51,3,0)</f>
        <v>Category05</v>
      </c>
      <c r="I343" t="str">
        <f>VLOOKUP($B343,Catalogue!$A$2:$F$51,4,0)</f>
        <v>No.</v>
      </c>
      <c r="J343" s="7">
        <f>VLOOKUP($B343,Catalogue!$A$2:$F$51,5,0)</f>
        <v>16</v>
      </c>
      <c r="K343" s="7">
        <f>VLOOKUP($B343,Catalogue!$A$2:$F$51,6,0)</f>
        <v>26.4</v>
      </c>
      <c r="L343" s="7">
        <f t="shared" si="25"/>
        <v>320</v>
      </c>
      <c r="M343" s="7">
        <f t="shared" si="26"/>
        <v>528</v>
      </c>
      <c r="N343">
        <f t="shared" si="27"/>
        <v>8</v>
      </c>
      <c r="O343" t="str">
        <f t="shared" si="28"/>
        <v>Dec</v>
      </c>
      <c r="P343">
        <f t="shared" si="29"/>
        <v>2023</v>
      </c>
    </row>
    <row r="344" spans="1:16" x14ac:dyDescent="0.3">
      <c r="A344" s="1">
        <v>45269</v>
      </c>
      <c r="B344" t="s">
        <v>46</v>
      </c>
      <c r="C344">
        <v>5</v>
      </c>
      <c r="D344" t="s">
        <v>120</v>
      </c>
      <c r="E344" t="s">
        <v>122</v>
      </c>
      <c r="F344" s="5">
        <v>0</v>
      </c>
      <c r="G344" t="str">
        <f>VLOOKUP($B344,Catalogue!$A$2:$F$51,2,0)</f>
        <v>Product18</v>
      </c>
      <c r="H344" t="str">
        <f>VLOOKUP($B344,Catalogue!$A$2:$F$51,3,0)</f>
        <v>Category02</v>
      </c>
      <c r="I344" t="str">
        <f>VLOOKUP($B344,Catalogue!$A$2:$F$51,4,0)</f>
        <v>Kg</v>
      </c>
      <c r="J344" s="7">
        <f>VLOOKUP($B344,Catalogue!$A$2:$F$51,5,0)</f>
        <v>133</v>
      </c>
      <c r="K344" s="7">
        <f>VLOOKUP($B344,Catalogue!$A$2:$F$51,6,0)</f>
        <v>146.30000000000001</v>
      </c>
      <c r="L344" s="7">
        <f t="shared" si="25"/>
        <v>665</v>
      </c>
      <c r="M344" s="7">
        <f t="shared" si="26"/>
        <v>731.5</v>
      </c>
      <c r="N344">
        <f t="shared" si="27"/>
        <v>9</v>
      </c>
      <c r="O344" t="str">
        <f t="shared" si="28"/>
        <v>Dec</v>
      </c>
      <c r="P344">
        <f t="shared" si="29"/>
        <v>2023</v>
      </c>
    </row>
    <row r="345" spans="1:16" x14ac:dyDescent="0.3">
      <c r="A345" s="1">
        <v>45270</v>
      </c>
      <c r="B345" t="s">
        <v>109</v>
      </c>
      <c r="C345">
        <v>15</v>
      </c>
      <c r="D345" t="s">
        <v>121</v>
      </c>
      <c r="E345" t="s">
        <v>121</v>
      </c>
      <c r="F345" s="5">
        <v>0</v>
      </c>
      <c r="G345" t="str">
        <f>VLOOKUP($B345,Catalogue!$A$2:$F$51,2,0)</f>
        <v>Product48</v>
      </c>
      <c r="H345" t="str">
        <f>VLOOKUP($B345,Catalogue!$A$2:$F$51,3,0)</f>
        <v>Category05</v>
      </c>
      <c r="I345" t="str">
        <f>VLOOKUP($B345,Catalogue!$A$2:$F$51,4,0)</f>
        <v>Lt</v>
      </c>
      <c r="J345" s="7">
        <f>VLOOKUP($B345,Catalogue!$A$2:$F$51,5,0)</f>
        <v>123</v>
      </c>
      <c r="K345" s="7">
        <f>VLOOKUP($B345,Catalogue!$A$2:$F$51,6,0)</f>
        <v>135.30000000000001</v>
      </c>
      <c r="L345" s="7">
        <f t="shared" si="25"/>
        <v>1845</v>
      </c>
      <c r="M345" s="7">
        <f t="shared" si="26"/>
        <v>2029.5000000000002</v>
      </c>
      <c r="N345">
        <f t="shared" si="27"/>
        <v>10</v>
      </c>
      <c r="O345" t="str">
        <f t="shared" si="28"/>
        <v>Dec</v>
      </c>
      <c r="P345">
        <f t="shared" si="29"/>
        <v>2023</v>
      </c>
    </row>
    <row r="346" spans="1:16" x14ac:dyDescent="0.3">
      <c r="A346" s="1">
        <v>45271</v>
      </c>
      <c r="B346" t="s">
        <v>59</v>
      </c>
      <c r="C346">
        <v>10</v>
      </c>
      <c r="D346" t="s">
        <v>123</v>
      </c>
      <c r="E346" t="s">
        <v>122</v>
      </c>
      <c r="F346" s="5">
        <v>0</v>
      </c>
      <c r="G346" t="str">
        <f>VLOOKUP($B346,Catalogue!$A$2:$F$51,2,0)</f>
        <v>Product24</v>
      </c>
      <c r="H346" t="str">
        <f>VLOOKUP($B346,Catalogue!$A$2:$F$51,3,0)</f>
        <v>Category03</v>
      </c>
      <c r="I346" t="str">
        <f>VLOOKUP($B346,Catalogue!$A$2:$F$51,4,0)</f>
        <v>Lt</v>
      </c>
      <c r="J346" s="7">
        <f>VLOOKUP($B346,Catalogue!$A$2:$F$51,5,0)</f>
        <v>136</v>
      </c>
      <c r="K346" s="7">
        <f>VLOOKUP($B346,Catalogue!$A$2:$F$51,6,0)</f>
        <v>153.68</v>
      </c>
      <c r="L346" s="7">
        <f t="shared" si="25"/>
        <v>1360</v>
      </c>
      <c r="M346" s="7">
        <f t="shared" si="26"/>
        <v>1536.8000000000002</v>
      </c>
      <c r="N346">
        <f t="shared" si="27"/>
        <v>11</v>
      </c>
      <c r="O346" t="str">
        <f t="shared" si="28"/>
        <v>Dec</v>
      </c>
      <c r="P346">
        <f t="shared" si="29"/>
        <v>2023</v>
      </c>
    </row>
    <row r="347" spans="1:16" x14ac:dyDescent="0.3">
      <c r="A347" s="1">
        <v>45272</v>
      </c>
      <c r="B347" t="s">
        <v>86</v>
      </c>
      <c r="C347">
        <v>11</v>
      </c>
      <c r="D347" t="s">
        <v>123</v>
      </c>
      <c r="E347" t="s">
        <v>121</v>
      </c>
      <c r="F347" s="5">
        <v>0</v>
      </c>
      <c r="G347" t="str">
        <f>VLOOKUP($B347,Catalogue!$A$2:$F$51,2,0)</f>
        <v>Product37</v>
      </c>
      <c r="H347" t="str">
        <f>VLOOKUP($B347,Catalogue!$A$2:$F$51,3,0)</f>
        <v>Category04</v>
      </c>
      <c r="I347" t="str">
        <f>VLOOKUP($B347,Catalogue!$A$2:$F$51,4,0)</f>
        <v>Kg</v>
      </c>
      <c r="J347" s="7">
        <f>VLOOKUP($B347,Catalogue!$A$2:$F$51,5,0)</f>
        <v>12</v>
      </c>
      <c r="K347" s="7">
        <f>VLOOKUP($B347,Catalogue!$A$2:$F$51,6,0)</f>
        <v>13.44</v>
      </c>
      <c r="L347" s="7">
        <f t="shared" si="25"/>
        <v>132</v>
      </c>
      <c r="M347" s="7">
        <f t="shared" si="26"/>
        <v>147.84</v>
      </c>
      <c r="N347">
        <f t="shared" si="27"/>
        <v>12</v>
      </c>
      <c r="O347" t="str">
        <f t="shared" si="28"/>
        <v>Dec</v>
      </c>
      <c r="P347">
        <f t="shared" si="29"/>
        <v>2023</v>
      </c>
    </row>
    <row r="348" spans="1:16" x14ac:dyDescent="0.3">
      <c r="A348" s="1">
        <v>45273</v>
      </c>
      <c r="B348" t="s">
        <v>90</v>
      </c>
      <c r="C348">
        <v>6</v>
      </c>
      <c r="D348" t="s">
        <v>121</v>
      </c>
      <c r="E348" t="s">
        <v>122</v>
      </c>
      <c r="F348" s="5">
        <v>0</v>
      </c>
      <c r="G348" t="str">
        <f>VLOOKUP($B348,Catalogue!$A$2:$F$51,2,0)</f>
        <v>Product39</v>
      </c>
      <c r="H348" t="str">
        <f>VLOOKUP($B348,Catalogue!$A$2:$F$51,3,0)</f>
        <v>Category04</v>
      </c>
      <c r="I348" t="str">
        <f>VLOOKUP($B348,Catalogue!$A$2:$F$51,4,0)</f>
        <v>Ft</v>
      </c>
      <c r="J348" s="7">
        <f>VLOOKUP($B348,Catalogue!$A$2:$F$51,5,0)</f>
        <v>98</v>
      </c>
      <c r="K348" s="7">
        <f>VLOOKUP($B348,Catalogue!$A$2:$F$51,6,0)</f>
        <v>132.30000000000001</v>
      </c>
      <c r="L348" s="7">
        <f t="shared" si="25"/>
        <v>588</v>
      </c>
      <c r="M348" s="7">
        <f t="shared" si="26"/>
        <v>793.80000000000007</v>
      </c>
      <c r="N348">
        <f t="shared" si="27"/>
        <v>13</v>
      </c>
      <c r="O348" t="str">
        <f t="shared" si="28"/>
        <v>Dec</v>
      </c>
      <c r="P348">
        <f t="shared" si="29"/>
        <v>2023</v>
      </c>
    </row>
    <row r="349" spans="1:16" x14ac:dyDescent="0.3">
      <c r="A349" s="1">
        <v>45274</v>
      </c>
      <c r="B349" t="s">
        <v>94</v>
      </c>
      <c r="C349">
        <v>5</v>
      </c>
      <c r="D349" t="s">
        <v>120</v>
      </c>
      <c r="E349" t="s">
        <v>121</v>
      </c>
      <c r="F349" s="5">
        <v>0</v>
      </c>
      <c r="G349" t="str">
        <f>VLOOKUP($B349,Catalogue!$A$2:$F$51,2,0)</f>
        <v>Product41</v>
      </c>
      <c r="H349" t="str">
        <f>VLOOKUP($B349,Catalogue!$A$2:$F$51,3,0)</f>
        <v>Category04</v>
      </c>
      <c r="I349" t="str">
        <f>VLOOKUP($B349,Catalogue!$A$2:$F$51,4,0)</f>
        <v>Kg</v>
      </c>
      <c r="J349" s="7">
        <f>VLOOKUP($B349,Catalogue!$A$2:$F$51,5,0)</f>
        <v>44</v>
      </c>
      <c r="K349" s="7">
        <f>VLOOKUP($B349,Catalogue!$A$2:$F$51,6,0)</f>
        <v>58.08</v>
      </c>
      <c r="L349" s="7">
        <f t="shared" si="25"/>
        <v>220</v>
      </c>
      <c r="M349" s="7">
        <f t="shared" si="26"/>
        <v>290.39999999999998</v>
      </c>
      <c r="N349">
        <f t="shared" si="27"/>
        <v>14</v>
      </c>
      <c r="O349" t="str">
        <f t="shared" si="28"/>
        <v>Dec</v>
      </c>
      <c r="P349">
        <f t="shared" si="29"/>
        <v>2023</v>
      </c>
    </row>
    <row r="350" spans="1:16" x14ac:dyDescent="0.3">
      <c r="A350" s="1">
        <v>45275</v>
      </c>
      <c r="B350" t="s">
        <v>71</v>
      </c>
      <c r="C350">
        <v>6</v>
      </c>
      <c r="D350" t="s">
        <v>120</v>
      </c>
      <c r="E350" t="s">
        <v>122</v>
      </c>
      <c r="F350" s="5">
        <v>0</v>
      </c>
      <c r="G350" t="str">
        <f>VLOOKUP($B350,Catalogue!$A$2:$F$51,2,0)</f>
        <v>Product30</v>
      </c>
      <c r="H350" t="str">
        <f>VLOOKUP($B350,Catalogue!$A$2:$F$51,3,0)</f>
        <v>Category03</v>
      </c>
      <c r="I350" t="str">
        <f>VLOOKUP($B350,Catalogue!$A$2:$F$51,4,0)</f>
        <v>No.</v>
      </c>
      <c r="J350" s="7">
        <f>VLOOKUP($B350,Catalogue!$A$2:$F$51,5,0)</f>
        <v>133</v>
      </c>
      <c r="K350" s="7">
        <f>VLOOKUP($B350,Catalogue!$A$2:$F$51,6,0)</f>
        <v>194.18</v>
      </c>
      <c r="L350" s="7">
        <f t="shared" si="25"/>
        <v>798</v>
      </c>
      <c r="M350" s="7">
        <f t="shared" si="26"/>
        <v>1165.08</v>
      </c>
      <c r="N350">
        <f t="shared" si="27"/>
        <v>15</v>
      </c>
      <c r="O350" t="str">
        <f t="shared" si="28"/>
        <v>Dec</v>
      </c>
      <c r="P350">
        <f t="shared" si="29"/>
        <v>2023</v>
      </c>
    </row>
    <row r="351" spans="1:16" x14ac:dyDescent="0.3">
      <c r="A351" s="1">
        <v>45276</v>
      </c>
      <c r="B351" t="s">
        <v>15</v>
      </c>
      <c r="C351">
        <v>10</v>
      </c>
      <c r="D351" t="s">
        <v>121</v>
      </c>
      <c r="E351" t="s">
        <v>122</v>
      </c>
      <c r="F351" s="5">
        <v>0</v>
      </c>
      <c r="G351" t="str">
        <f>VLOOKUP($B351,Catalogue!$A$2:$F$51,2,0)</f>
        <v>Product4</v>
      </c>
      <c r="H351" t="str">
        <f>VLOOKUP($B351,Catalogue!$A$2:$F$51,3,0)</f>
        <v>Category01</v>
      </c>
      <c r="I351" t="str">
        <f>VLOOKUP($B351,Catalogue!$A$2:$F$51,4,0)</f>
        <v>Ft</v>
      </c>
      <c r="J351" s="7">
        <f>VLOOKUP($B351,Catalogue!$A$2:$F$51,5,0)</f>
        <v>71</v>
      </c>
      <c r="K351" s="7">
        <f>VLOOKUP($B351,Catalogue!$A$2:$F$51,6,0)</f>
        <v>80.23</v>
      </c>
      <c r="L351" s="7">
        <f t="shared" si="25"/>
        <v>710</v>
      </c>
      <c r="M351" s="7">
        <f t="shared" si="26"/>
        <v>802.30000000000007</v>
      </c>
      <c r="N351">
        <f t="shared" si="27"/>
        <v>16</v>
      </c>
      <c r="O351" t="str">
        <f t="shared" si="28"/>
        <v>Dec</v>
      </c>
      <c r="P351">
        <f t="shared" si="29"/>
        <v>2023</v>
      </c>
    </row>
    <row r="352" spans="1:16" x14ac:dyDescent="0.3">
      <c r="A352" s="1">
        <v>45277</v>
      </c>
      <c r="B352" t="s">
        <v>44</v>
      </c>
      <c r="C352">
        <v>20</v>
      </c>
      <c r="D352" t="s">
        <v>120</v>
      </c>
      <c r="E352" t="s">
        <v>121</v>
      </c>
      <c r="F352" s="5">
        <v>0</v>
      </c>
      <c r="G352" t="str">
        <f>VLOOKUP($B352,Catalogue!$A$2:$F$51,2,0)</f>
        <v>Product17</v>
      </c>
      <c r="H352" t="str">
        <f>VLOOKUP($B352,Catalogue!$A$2:$F$51,3,0)</f>
        <v>Category02</v>
      </c>
      <c r="I352" t="str">
        <f>VLOOKUP($B352,Catalogue!$A$2:$F$51,4,0)</f>
        <v>Kg</v>
      </c>
      <c r="J352" s="7">
        <f>VLOOKUP($B352,Catalogue!$A$2:$F$51,5,0)</f>
        <v>71</v>
      </c>
      <c r="K352" s="7">
        <f>VLOOKUP($B352,Catalogue!$A$2:$F$51,6,0)</f>
        <v>79.52</v>
      </c>
      <c r="L352" s="7">
        <f t="shared" si="25"/>
        <v>1420</v>
      </c>
      <c r="M352" s="7">
        <f t="shared" si="26"/>
        <v>1590.3999999999999</v>
      </c>
      <c r="N352">
        <f t="shared" si="27"/>
        <v>17</v>
      </c>
      <c r="O352" t="str">
        <f t="shared" si="28"/>
        <v>Dec</v>
      </c>
      <c r="P352">
        <f t="shared" si="29"/>
        <v>2023</v>
      </c>
    </row>
    <row r="353" spans="1:16" x14ac:dyDescent="0.3">
      <c r="A353" s="1">
        <v>45278</v>
      </c>
      <c r="B353" t="s">
        <v>12</v>
      </c>
      <c r="C353">
        <v>10</v>
      </c>
      <c r="D353" t="s">
        <v>120</v>
      </c>
      <c r="E353" t="s">
        <v>122</v>
      </c>
      <c r="F353" s="5">
        <v>0</v>
      </c>
      <c r="G353" t="str">
        <f>VLOOKUP($B353,Catalogue!$A$2:$F$51,2,0)</f>
        <v>Product3</v>
      </c>
      <c r="H353" t="str">
        <f>VLOOKUP($B353,Catalogue!$A$2:$F$51,3,0)</f>
        <v>Category01</v>
      </c>
      <c r="I353" t="str">
        <f>VLOOKUP($B353,Catalogue!$A$2:$F$51,4,0)</f>
        <v>Lt</v>
      </c>
      <c r="J353" s="7">
        <f>VLOOKUP($B353,Catalogue!$A$2:$F$51,5,0)</f>
        <v>44</v>
      </c>
      <c r="K353" s="7">
        <f>VLOOKUP($B353,Catalogue!$A$2:$F$51,6,0)</f>
        <v>50.16</v>
      </c>
      <c r="L353" s="7">
        <f t="shared" si="25"/>
        <v>440</v>
      </c>
      <c r="M353" s="7">
        <f t="shared" si="26"/>
        <v>501.59999999999997</v>
      </c>
      <c r="N353">
        <f t="shared" si="27"/>
        <v>18</v>
      </c>
      <c r="O353" t="str">
        <f t="shared" si="28"/>
        <v>Dec</v>
      </c>
      <c r="P353">
        <f t="shared" si="29"/>
        <v>2023</v>
      </c>
    </row>
    <row r="354" spans="1:16" x14ac:dyDescent="0.3">
      <c r="A354" s="1">
        <v>45279</v>
      </c>
      <c r="B354" t="s">
        <v>20</v>
      </c>
      <c r="C354">
        <v>11</v>
      </c>
      <c r="D354" t="s">
        <v>121</v>
      </c>
      <c r="E354" t="s">
        <v>122</v>
      </c>
      <c r="F354" s="5">
        <v>0</v>
      </c>
      <c r="G354" t="str">
        <f>VLOOKUP($B354,Catalogue!$A$2:$F$51,2,0)</f>
        <v>Product6</v>
      </c>
      <c r="H354" t="str">
        <f>VLOOKUP($B354,Catalogue!$A$2:$F$51,3,0)</f>
        <v>Category01</v>
      </c>
      <c r="I354" t="str">
        <f>VLOOKUP($B354,Catalogue!$A$2:$F$51,4,0)</f>
        <v>No.</v>
      </c>
      <c r="J354" s="7">
        <f>VLOOKUP($B354,Catalogue!$A$2:$F$51,5,0)</f>
        <v>124</v>
      </c>
      <c r="K354" s="7">
        <f>VLOOKUP($B354,Catalogue!$A$2:$F$51,6,0)</f>
        <v>204.60000000000002</v>
      </c>
      <c r="L354" s="7">
        <f t="shared" si="25"/>
        <v>1364</v>
      </c>
      <c r="M354" s="7">
        <f t="shared" si="26"/>
        <v>2250.6000000000004</v>
      </c>
      <c r="N354">
        <f t="shared" si="27"/>
        <v>19</v>
      </c>
      <c r="O354" t="str">
        <f t="shared" si="28"/>
        <v>Dec</v>
      </c>
      <c r="P354">
        <f t="shared" si="29"/>
        <v>2023</v>
      </c>
    </row>
    <row r="355" spans="1:16" x14ac:dyDescent="0.3">
      <c r="A355" s="1">
        <v>45280</v>
      </c>
      <c r="B355" t="s">
        <v>18</v>
      </c>
      <c r="C355">
        <v>19</v>
      </c>
      <c r="D355" t="s">
        <v>123</v>
      </c>
      <c r="E355" t="s">
        <v>121</v>
      </c>
      <c r="F355" s="5">
        <v>0</v>
      </c>
      <c r="G355" t="str">
        <f>VLOOKUP($B355,Catalogue!$A$2:$F$51,2,0)</f>
        <v>Product5</v>
      </c>
      <c r="H355" t="str">
        <f>VLOOKUP($B355,Catalogue!$A$2:$F$51,3,0)</f>
        <v>Category01</v>
      </c>
      <c r="I355" t="str">
        <f>VLOOKUP($B355,Catalogue!$A$2:$F$51,4,0)</f>
        <v>Kg</v>
      </c>
      <c r="J355" s="7">
        <f>VLOOKUP($B355,Catalogue!$A$2:$F$51,5,0)</f>
        <v>133</v>
      </c>
      <c r="K355" s="7">
        <f>VLOOKUP($B355,Catalogue!$A$2:$F$51,6,0)</f>
        <v>187.53</v>
      </c>
      <c r="L355" s="7">
        <f t="shared" si="25"/>
        <v>2527</v>
      </c>
      <c r="M355" s="7">
        <f t="shared" si="26"/>
        <v>3563.07</v>
      </c>
      <c r="N355">
        <f t="shared" si="27"/>
        <v>20</v>
      </c>
      <c r="O355" t="str">
        <f t="shared" si="28"/>
        <v>Dec</v>
      </c>
      <c r="P355">
        <f t="shared" si="29"/>
        <v>2023</v>
      </c>
    </row>
    <row r="356" spans="1:16" x14ac:dyDescent="0.3">
      <c r="A356" s="1">
        <v>45281</v>
      </c>
      <c r="B356" t="s">
        <v>92</v>
      </c>
      <c r="C356">
        <v>7</v>
      </c>
      <c r="D356" t="s">
        <v>123</v>
      </c>
      <c r="E356" t="s">
        <v>122</v>
      </c>
      <c r="F356" s="5">
        <v>0</v>
      </c>
      <c r="G356" t="str">
        <f>VLOOKUP($B356,Catalogue!$A$2:$F$51,2,0)</f>
        <v>Product40</v>
      </c>
      <c r="H356" t="str">
        <f>VLOOKUP($B356,Catalogue!$A$2:$F$51,3,0)</f>
        <v>Category04</v>
      </c>
      <c r="I356" t="str">
        <f>VLOOKUP($B356,Catalogue!$A$2:$F$51,4,0)</f>
        <v>Lt</v>
      </c>
      <c r="J356" s="7">
        <f>VLOOKUP($B356,Catalogue!$A$2:$F$51,5,0)</f>
        <v>105</v>
      </c>
      <c r="K356" s="7">
        <f>VLOOKUP($B356,Catalogue!$A$2:$F$51,6,0)</f>
        <v>153.30000000000001</v>
      </c>
      <c r="L356" s="7">
        <f t="shared" si="25"/>
        <v>735</v>
      </c>
      <c r="M356" s="7">
        <f t="shared" si="26"/>
        <v>1073.1000000000001</v>
      </c>
      <c r="N356">
        <f t="shared" si="27"/>
        <v>21</v>
      </c>
      <c r="O356" t="str">
        <f t="shared" si="28"/>
        <v>Dec</v>
      </c>
      <c r="P356">
        <f t="shared" si="29"/>
        <v>2023</v>
      </c>
    </row>
    <row r="357" spans="1:16" x14ac:dyDescent="0.3">
      <c r="A357" s="1">
        <v>45282</v>
      </c>
      <c r="B357" t="s">
        <v>84</v>
      </c>
      <c r="C357">
        <v>11</v>
      </c>
      <c r="D357" t="s">
        <v>121</v>
      </c>
      <c r="E357" t="s">
        <v>121</v>
      </c>
      <c r="F357" s="5">
        <v>0</v>
      </c>
      <c r="G357" t="str">
        <f>VLOOKUP($B357,Catalogue!$A$2:$F$51,2,0)</f>
        <v>Product36</v>
      </c>
      <c r="H357" t="str">
        <f>VLOOKUP($B357,Catalogue!$A$2:$F$51,3,0)</f>
        <v>Category04</v>
      </c>
      <c r="I357" t="str">
        <f>VLOOKUP($B357,Catalogue!$A$2:$F$51,4,0)</f>
        <v>Ft</v>
      </c>
      <c r="J357" s="7">
        <f>VLOOKUP($B357,Catalogue!$A$2:$F$51,5,0)</f>
        <v>136</v>
      </c>
      <c r="K357" s="7">
        <f>VLOOKUP($B357,Catalogue!$A$2:$F$51,6,0)</f>
        <v>224.4</v>
      </c>
      <c r="L357" s="7">
        <f t="shared" si="25"/>
        <v>1496</v>
      </c>
      <c r="M357" s="7">
        <f t="shared" si="26"/>
        <v>2468.4</v>
      </c>
      <c r="N357">
        <f t="shared" si="27"/>
        <v>22</v>
      </c>
      <c r="O357" t="str">
        <f t="shared" si="28"/>
        <v>Dec</v>
      </c>
      <c r="P357">
        <f t="shared" si="29"/>
        <v>2023</v>
      </c>
    </row>
    <row r="358" spans="1:16" x14ac:dyDescent="0.3">
      <c r="A358" s="1">
        <v>45283</v>
      </c>
      <c r="B358" t="s">
        <v>15</v>
      </c>
      <c r="C358">
        <v>5</v>
      </c>
      <c r="D358" t="s">
        <v>120</v>
      </c>
      <c r="E358" t="s">
        <v>122</v>
      </c>
      <c r="F358" s="5">
        <v>0</v>
      </c>
      <c r="G358" t="str">
        <f>VLOOKUP($B358,Catalogue!$A$2:$F$51,2,0)</f>
        <v>Product4</v>
      </c>
      <c r="H358" t="str">
        <f>VLOOKUP($B358,Catalogue!$A$2:$F$51,3,0)</f>
        <v>Category01</v>
      </c>
      <c r="I358" t="str">
        <f>VLOOKUP($B358,Catalogue!$A$2:$F$51,4,0)</f>
        <v>Ft</v>
      </c>
      <c r="J358" s="7">
        <f>VLOOKUP($B358,Catalogue!$A$2:$F$51,5,0)</f>
        <v>71</v>
      </c>
      <c r="K358" s="7">
        <f>VLOOKUP($B358,Catalogue!$A$2:$F$51,6,0)</f>
        <v>80.23</v>
      </c>
      <c r="L358" s="7">
        <f t="shared" si="25"/>
        <v>355</v>
      </c>
      <c r="M358" s="7">
        <f t="shared" si="26"/>
        <v>401.15000000000003</v>
      </c>
      <c r="N358">
        <f t="shared" si="27"/>
        <v>23</v>
      </c>
      <c r="O358" t="str">
        <f t="shared" si="28"/>
        <v>Dec</v>
      </c>
      <c r="P358">
        <f t="shared" si="29"/>
        <v>2023</v>
      </c>
    </row>
    <row r="359" spans="1:16" x14ac:dyDescent="0.3">
      <c r="A359" s="1">
        <v>45284</v>
      </c>
      <c r="B359" t="s">
        <v>52</v>
      </c>
      <c r="C359">
        <v>11</v>
      </c>
      <c r="D359" t="s">
        <v>120</v>
      </c>
      <c r="E359" t="s">
        <v>121</v>
      </c>
      <c r="F359" s="5">
        <v>0</v>
      </c>
      <c r="G359" t="str">
        <f>VLOOKUP($B359,Catalogue!$A$2:$F$51,2,0)</f>
        <v>Product21</v>
      </c>
      <c r="H359" t="str">
        <f>VLOOKUP($B359,Catalogue!$A$2:$F$51,3,0)</f>
        <v>Category03</v>
      </c>
      <c r="I359" t="str">
        <f>VLOOKUP($B359,Catalogue!$A$2:$F$51,4,0)</f>
        <v>Kg</v>
      </c>
      <c r="J359" s="7">
        <f>VLOOKUP($B359,Catalogue!$A$2:$F$51,5,0)</f>
        <v>16</v>
      </c>
      <c r="K359" s="7">
        <f>VLOOKUP($B359,Catalogue!$A$2:$F$51,6,0)</f>
        <v>21.12</v>
      </c>
      <c r="L359" s="7">
        <f t="shared" si="25"/>
        <v>176</v>
      </c>
      <c r="M359" s="7">
        <f t="shared" si="26"/>
        <v>232.32000000000002</v>
      </c>
      <c r="N359">
        <f t="shared" si="27"/>
        <v>24</v>
      </c>
      <c r="O359" t="str">
        <f t="shared" si="28"/>
        <v>Dec</v>
      </c>
      <c r="P359">
        <f t="shared" si="29"/>
        <v>2023</v>
      </c>
    </row>
    <row r="360" spans="1:16" x14ac:dyDescent="0.3">
      <c r="A360" s="1">
        <v>45285</v>
      </c>
      <c r="B360" t="s">
        <v>23</v>
      </c>
      <c r="C360">
        <v>14</v>
      </c>
      <c r="D360" t="s">
        <v>121</v>
      </c>
      <c r="E360" t="s">
        <v>122</v>
      </c>
      <c r="F360" s="5">
        <v>0</v>
      </c>
      <c r="G360" t="str">
        <f>VLOOKUP($B360,Catalogue!$A$2:$F$51,2,0)</f>
        <v>Product7</v>
      </c>
      <c r="H360" t="str">
        <f>VLOOKUP($B360,Catalogue!$A$2:$F$51,3,0)</f>
        <v>Category01</v>
      </c>
      <c r="I360" t="str">
        <f>VLOOKUP($B360,Catalogue!$A$2:$F$51,4,0)</f>
        <v>Ft</v>
      </c>
      <c r="J360" s="7">
        <f>VLOOKUP($B360,Catalogue!$A$2:$F$51,5,0)</f>
        <v>10</v>
      </c>
      <c r="K360" s="7">
        <f>VLOOKUP($B360,Catalogue!$A$2:$F$51,6,0)</f>
        <v>11.2</v>
      </c>
      <c r="L360" s="7">
        <f t="shared" si="25"/>
        <v>140</v>
      </c>
      <c r="M360" s="7">
        <f t="shared" si="26"/>
        <v>156.79999999999998</v>
      </c>
      <c r="N360">
        <f t="shared" si="27"/>
        <v>25</v>
      </c>
      <c r="O360" t="str">
        <f t="shared" si="28"/>
        <v>Dec</v>
      </c>
      <c r="P360">
        <f t="shared" si="29"/>
        <v>2023</v>
      </c>
    </row>
    <row r="361" spans="1:16" x14ac:dyDescent="0.3">
      <c r="A361" s="1">
        <v>45286</v>
      </c>
      <c r="B361" t="s">
        <v>63</v>
      </c>
      <c r="C361">
        <v>11</v>
      </c>
      <c r="D361" t="s">
        <v>120</v>
      </c>
      <c r="E361" t="s">
        <v>122</v>
      </c>
      <c r="F361" s="5">
        <v>0</v>
      </c>
      <c r="G361" t="str">
        <f>VLOOKUP($B361,Catalogue!$A$2:$F$51,2,0)</f>
        <v>Product26</v>
      </c>
      <c r="H361" t="str">
        <f>VLOOKUP($B361,Catalogue!$A$2:$F$51,3,0)</f>
        <v>Category03</v>
      </c>
      <c r="I361" t="str">
        <f>VLOOKUP($B361,Catalogue!$A$2:$F$51,4,0)</f>
        <v>Kg</v>
      </c>
      <c r="J361" s="7">
        <f>VLOOKUP($B361,Catalogue!$A$2:$F$51,5,0)</f>
        <v>98</v>
      </c>
      <c r="K361" s="7">
        <f>VLOOKUP($B361,Catalogue!$A$2:$F$51,6,0)</f>
        <v>161.69999999999999</v>
      </c>
      <c r="L361" s="7">
        <f t="shared" si="25"/>
        <v>1078</v>
      </c>
      <c r="M361" s="7">
        <f t="shared" si="26"/>
        <v>1778.6999999999998</v>
      </c>
      <c r="N361">
        <f t="shared" si="27"/>
        <v>26</v>
      </c>
      <c r="O361" t="str">
        <f t="shared" si="28"/>
        <v>Dec</v>
      </c>
      <c r="P361">
        <f t="shared" si="29"/>
        <v>2023</v>
      </c>
    </row>
    <row r="362" spans="1:16" x14ac:dyDescent="0.3">
      <c r="A362" s="1">
        <v>45287</v>
      </c>
      <c r="B362" t="s">
        <v>52</v>
      </c>
      <c r="C362">
        <v>17</v>
      </c>
      <c r="D362" t="s">
        <v>120</v>
      </c>
      <c r="E362" t="s">
        <v>121</v>
      </c>
      <c r="F362" s="5">
        <v>0</v>
      </c>
      <c r="G362" t="str">
        <f>VLOOKUP($B362,Catalogue!$A$2:$F$51,2,0)</f>
        <v>Product21</v>
      </c>
      <c r="H362" t="str">
        <f>VLOOKUP($B362,Catalogue!$A$2:$F$51,3,0)</f>
        <v>Category03</v>
      </c>
      <c r="I362" t="str">
        <f>VLOOKUP($B362,Catalogue!$A$2:$F$51,4,0)</f>
        <v>Kg</v>
      </c>
      <c r="J362" s="7">
        <f>VLOOKUP($B362,Catalogue!$A$2:$F$51,5,0)</f>
        <v>16</v>
      </c>
      <c r="K362" s="7">
        <f>VLOOKUP($B362,Catalogue!$A$2:$F$51,6,0)</f>
        <v>21.12</v>
      </c>
      <c r="L362" s="7">
        <f t="shared" si="25"/>
        <v>272</v>
      </c>
      <c r="M362" s="7">
        <f t="shared" si="26"/>
        <v>359.04</v>
      </c>
      <c r="N362">
        <f t="shared" si="27"/>
        <v>27</v>
      </c>
      <c r="O362" t="str">
        <f t="shared" si="28"/>
        <v>Dec</v>
      </c>
      <c r="P362">
        <f t="shared" si="29"/>
        <v>2023</v>
      </c>
    </row>
    <row r="363" spans="1:16" x14ac:dyDescent="0.3">
      <c r="A363" s="1">
        <v>45288</v>
      </c>
      <c r="B363" t="s">
        <v>105</v>
      </c>
      <c r="C363">
        <v>2</v>
      </c>
      <c r="D363" t="s">
        <v>121</v>
      </c>
      <c r="E363" t="s">
        <v>122</v>
      </c>
      <c r="F363" s="5">
        <v>0</v>
      </c>
      <c r="G363" t="str">
        <f>VLOOKUP($B363,Catalogue!$A$2:$F$51,2,0)</f>
        <v>Product46</v>
      </c>
      <c r="H363" t="str">
        <f>VLOOKUP($B363,Catalogue!$A$2:$F$51,3,0)</f>
        <v>Category05</v>
      </c>
      <c r="I363" t="str">
        <f>VLOOKUP($B363,Catalogue!$A$2:$F$51,4,0)</f>
        <v>No.</v>
      </c>
      <c r="J363" s="7">
        <f>VLOOKUP($B363,Catalogue!$A$2:$F$51,5,0)</f>
        <v>16</v>
      </c>
      <c r="K363" s="7">
        <f>VLOOKUP($B363,Catalogue!$A$2:$F$51,6,0)</f>
        <v>26.4</v>
      </c>
      <c r="L363" s="7">
        <f t="shared" si="25"/>
        <v>32</v>
      </c>
      <c r="M363" s="7">
        <f t="shared" si="26"/>
        <v>52.8</v>
      </c>
      <c r="N363">
        <f t="shared" si="27"/>
        <v>28</v>
      </c>
      <c r="O363" t="str">
        <f t="shared" si="28"/>
        <v>Dec</v>
      </c>
      <c r="P363">
        <f t="shared" si="29"/>
        <v>2023</v>
      </c>
    </row>
    <row r="364" spans="1:16" x14ac:dyDescent="0.3">
      <c r="A364" s="1">
        <v>45289</v>
      </c>
      <c r="B364" t="s">
        <v>48</v>
      </c>
      <c r="C364">
        <v>8</v>
      </c>
      <c r="D364" t="s">
        <v>123</v>
      </c>
      <c r="E364" t="s">
        <v>122</v>
      </c>
      <c r="F364" s="5">
        <v>0</v>
      </c>
      <c r="G364" t="str">
        <f>VLOOKUP($B364,Catalogue!$A$2:$F$51,2,0)</f>
        <v>Product19</v>
      </c>
      <c r="H364" t="str">
        <f>VLOOKUP($B364,Catalogue!$A$2:$F$51,3,0)</f>
        <v>Category02</v>
      </c>
      <c r="I364" t="str">
        <f>VLOOKUP($B364,Catalogue!$A$2:$F$51,4,0)</f>
        <v>Lt</v>
      </c>
      <c r="J364" s="7">
        <f>VLOOKUP($B364,Catalogue!$A$2:$F$51,5,0)</f>
        <v>124</v>
      </c>
      <c r="K364" s="7">
        <f>VLOOKUP($B364,Catalogue!$A$2:$F$51,6,0)</f>
        <v>167.4</v>
      </c>
      <c r="L364" s="7">
        <f t="shared" si="25"/>
        <v>992</v>
      </c>
      <c r="M364" s="7">
        <f t="shared" si="26"/>
        <v>1339.2</v>
      </c>
      <c r="N364">
        <f t="shared" si="27"/>
        <v>29</v>
      </c>
      <c r="O364" t="str">
        <f t="shared" si="28"/>
        <v>Dec</v>
      </c>
      <c r="P364">
        <f t="shared" si="29"/>
        <v>2023</v>
      </c>
    </row>
    <row r="365" spans="1:16" x14ac:dyDescent="0.3">
      <c r="A365" s="1">
        <v>45290</v>
      </c>
      <c r="B365" t="s">
        <v>20</v>
      </c>
      <c r="C365">
        <v>17</v>
      </c>
      <c r="D365" t="s">
        <v>123</v>
      </c>
      <c r="E365" t="s">
        <v>121</v>
      </c>
      <c r="F365" s="5">
        <v>0</v>
      </c>
      <c r="G365" t="str">
        <f>VLOOKUP($B365,Catalogue!$A$2:$F$51,2,0)</f>
        <v>Product6</v>
      </c>
      <c r="H365" t="str">
        <f>VLOOKUP($B365,Catalogue!$A$2:$F$51,3,0)</f>
        <v>Category01</v>
      </c>
      <c r="I365" t="str">
        <f>VLOOKUP($B365,Catalogue!$A$2:$F$51,4,0)</f>
        <v>No.</v>
      </c>
      <c r="J365" s="7">
        <f>VLOOKUP($B365,Catalogue!$A$2:$F$51,5,0)</f>
        <v>124</v>
      </c>
      <c r="K365" s="7">
        <f>VLOOKUP($B365,Catalogue!$A$2:$F$51,6,0)</f>
        <v>204.60000000000002</v>
      </c>
      <c r="L365" s="7">
        <f t="shared" si="25"/>
        <v>2108</v>
      </c>
      <c r="M365" s="7">
        <f t="shared" si="26"/>
        <v>3478.2000000000003</v>
      </c>
      <c r="N365">
        <f t="shared" si="27"/>
        <v>30</v>
      </c>
      <c r="O365" t="str">
        <f t="shared" si="28"/>
        <v>Dec</v>
      </c>
      <c r="P365">
        <f t="shared" si="29"/>
        <v>2023</v>
      </c>
    </row>
    <row r="366" spans="1:16" x14ac:dyDescent="0.3">
      <c r="A366" s="1">
        <v>45291</v>
      </c>
      <c r="B366" t="s">
        <v>69</v>
      </c>
      <c r="C366">
        <v>19</v>
      </c>
      <c r="D366" t="s">
        <v>121</v>
      </c>
      <c r="E366" t="s">
        <v>122</v>
      </c>
      <c r="F366" s="5">
        <v>0</v>
      </c>
      <c r="G366" t="str">
        <f>VLOOKUP($B366,Catalogue!$A$2:$F$51,2,0)</f>
        <v>Product29</v>
      </c>
      <c r="H366" t="str">
        <f>VLOOKUP($B366,Catalogue!$A$2:$F$51,3,0)</f>
        <v>Category03</v>
      </c>
      <c r="I366" t="str">
        <f>VLOOKUP($B366,Catalogue!$A$2:$F$51,4,0)</f>
        <v>Kg</v>
      </c>
      <c r="J366" s="7">
        <f>VLOOKUP($B366,Catalogue!$A$2:$F$51,5,0)</f>
        <v>71</v>
      </c>
      <c r="K366" s="7">
        <f>VLOOKUP($B366,Catalogue!$A$2:$F$51,6,0)</f>
        <v>95.85</v>
      </c>
      <c r="L366" s="7">
        <f t="shared" si="25"/>
        <v>1349</v>
      </c>
      <c r="M366" s="7">
        <f t="shared" si="26"/>
        <v>1821.1499999999999</v>
      </c>
      <c r="N366">
        <f t="shared" si="27"/>
        <v>31</v>
      </c>
      <c r="O366" t="str">
        <f t="shared" si="28"/>
        <v>Dec</v>
      </c>
      <c r="P366">
        <f t="shared" si="29"/>
        <v>2023</v>
      </c>
    </row>
    <row r="367" spans="1:16" x14ac:dyDescent="0.3">
      <c r="A367" s="1">
        <f>+A366+2</f>
        <v>45293</v>
      </c>
      <c r="B367" t="s">
        <v>23</v>
      </c>
      <c r="C367">
        <v>10</v>
      </c>
      <c r="D367" t="s">
        <v>120</v>
      </c>
      <c r="E367" t="s">
        <v>121</v>
      </c>
      <c r="F367" s="5">
        <v>0</v>
      </c>
      <c r="G367" t="str">
        <f>VLOOKUP($B367,Catalogue!$A$2:$F$51,2,0)</f>
        <v>Product7</v>
      </c>
      <c r="H367" t="str">
        <f>VLOOKUP($B367,Catalogue!$A$2:$F$51,3,0)</f>
        <v>Category01</v>
      </c>
      <c r="I367" t="str">
        <f>VLOOKUP($B367,Catalogue!$A$2:$F$51,4,0)</f>
        <v>Ft</v>
      </c>
      <c r="J367" s="7">
        <f>VLOOKUP($B367,Catalogue!$A$2:$F$51,5,0)</f>
        <v>10</v>
      </c>
      <c r="K367" s="7">
        <f>VLOOKUP($B367,Catalogue!$A$2:$F$51,6,0)</f>
        <v>11.2</v>
      </c>
      <c r="L367" s="7">
        <f t="shared" si="25"/>
        <v>100</v>
      </c>
      <c r="M367" s="7">
        <f t="shared" si="26"/>
        <v>112</v>
      </c>
      <c r="N367">
        <f t="shared" si="27"/>
        <v>2</v>
      </c>
      <c r="O367" t="str">
        <f t="shared" si="28"/>
        <v>Jan</v>
      </c>
      <c r="P367">
        <f t="shared" si="29"/>
        <v>2024</v>
      </c>
    </row>
    <row r="368" spans="1:16" x14ac:dyDescent="0.3">
      <c r="A368" s="1">
        <f t="shared" ref="A368:A428" si="30">+A367+2</f>
        <v>45295</v>
      </c>
      <c r="B368" t="s">
        <v>105</v>
      </c>
      <c r="C368">
        <v>14</v>
      </c>
      <c r="D368" t="s">
        <v>120</v>
      </c>
      <c r="E368" t="s">
        <v>122</v>
      </c>
      <c r="F368" s="5">
        <v>0</v>
      </c>
      <c r="G368" t="str">
        <f>VLOOKUP($B368,Catalogue!$A$2:$F$51,2,0)</f>
        <v>Product46</v>
      </c>
      <c r="H368" t="str">
        <f>VLOOKUP($B368,Catalogue!$A$2:$F$51,3,0)</f>
        <v>Category05</v>
      </c>
      <c r="I368" t="str">
        <f>VLOOKUP($B368,Catalogue!$A$2:$F$51,4,0)</f>
        <v>No.</v>
      </c>
      <c r="J368" s="7">
        <f>VLOOKUP($B368,Catalogue!$A$2:$F$51,5,0)</f>
        <v>16</v>
      </c>
      <c r="K368" s="7">
        <f>VLOOKUP($B368,Catalogue!$A$2:$F$51,6,0)</f>
        <v>26.4</v>
      </c>
      <c r="L368" s="7">
        <f t="shared" si="25"/>
        <v>224</v>
      </c>
      <c r="M368" s="7">
        <f t="shared" si="26"/>
        <v>369.59999999999997</v>
      </c>
      <c r="N368">
        <f t="shared" si="27"/>
        <v>4</v>
      </c>
      <c r="O368" t="str">
        <f t="shared" si="28"/>
        <v>Jan</v>
      </c>
      <c r="P368">
        <f t="shared" si="29"/>
        <v>2024</v>
      </c>
    </row>
    <row r="369" spans="1:16" x14ac:dyDescent="0.3">
      <c r="A369" s="1">
        <f t="shared" si="30"/>
        <v>45297</v>
      </c>
      <c r="B369" t="s">
        <v>67</v>
      </c>
      <c r="C369">
        <v>10</v>
      </c>
      <c r="D369" t="s">
        <v>121</v>
      </c>
      <c r="E369" t="s">
        <v>121</v>
      </c>
      <c r="F369" s="5">
        <v>0</v>
      </c>
      <c r="G369" t="str">
        <f>VLOOKUP($B369,Catalogue!$A$2:$F$51,2,0)</f>
        <v>Product28</v>
      </c>
      <c r="H369" t="str">
        <f>VLOOKUP($B369,Catalogue!$A$2:$F$51,3,0)</f>
        <v>Category03</v>
      </c>
      <c r="I369" t="str">
        <f>VLOOKUP($B369,Catalogue!$A$2:$F$51,4,0)</f>
        <v>Ft</v>
      </c>
      <c r="J369" s="7">
        <f>VLOOKUP($B369,Catalogue!$A$2:$F$51,5,0)</f>
        <v>44</v>
      </c>
      <c r="K369" s="7">
        <f>VLOOKUP($B369,Catalogue!$A$2:$F$51,6,0)</f>
        <v>48.4</v>
      </c>
      <c r="L369" s="7">
        <f t="shared" si="25"/>
        <v>440</v>
      </c>
      <c r="M369" s="7">
        <f t="shared" si="26"/>
        <v>484</v>
      </c>
      <c r="N369">
        <f t="shared" si="27"/>
        <v>6</v>
      </c>
      <c r="O369" t="str">
        <f t="shared" si="28"/>
        <v>Jan</v>
      </c>
      <c r="P369">
        <f t="shared" si="29"/>
        <v>2024</v>
      </c>
    </row>
    <row r="370" spans="1:16" x14ac:dyDescent="0.3">
      <c r="A370" s="1">
        <f t="shared" si="30"/>
        <v>45299</v>
      </c>
      <c r="B370" t="s">
        <v>73</v>
      </c>
      <c r="C370">
        <v>16</v>
      </c>
      <c r="D370" t="s">
        <v>120</v>
      </c>
      <c r="E370" t="s">
        <v>122</v>
      </c>
      <c r="F370" s="5">
        <v>0</v>
      </c>
      <c r="G370" t="str">
        <f>VLOOKUP($B370,Catalogue!$A$2:$F$51,2,0)</f>
        <v>Product31</v>
      </c>
      <c r="H370" t="str">
        <f>VLOOKUP($B370,Catalogue!$A$2:$F$51,3,0)</f>
        <v>Category03</v>
      </c>
      <c r="I370" t="str">
        <f>VLOOKUP($B370,Catalogue!$A$2:$F$51,4,0)</f>
        <v>Ft</v>
      </c>
      <c r="J370" s="7">
        <f>VLOOKUP($B370,Catalogue!$A$2:$F$51,5,0)</f>
        <v>124</v>
      </c>
      <c r="K370" s="7">
        <f>VLOOKUP($B370,Catalogue!$A$2:$F$51,6,0)</f>
        <v>163.68</v>
      </c>
      <c r="L370" s="7">
        <f t="shared" si="25"/>
        <v>1984</v>
      </c>
      <c r="M370" s="7">
        <f t="shared" si="26"/>
        <v>2618.88</v>
      </c>
      <c r="N370">
        <f t="shared" si="27"/>
        <v>8</v>
      </c>
      <c r="O370" t="str">
        <f t="shared" si="28"/>
        <v>Jan</v>
      </c>
      <c r="P370">
        <f t="shared" si="29"/>
        <v>2024</v>
      </c>
    </row>
    <row r="371" spans="1:16" x14ac:dyDescent="0.3">
      <c r="A371" s="1">
        <f t="shared" si="30"/>
        <v>45301</v>
      </c>
      <c r="B371" t="s">
        <v>80</v>
      </c>
      <c r="C371">
        <v>14</v>
      </c>
      <c r="D371" t="s">
        <v>120</v>
      </c>
      <c r="E371" t="s">
        <v>122</v>
      </c>
      <c r="F371" s="5">
        <v>0</v>
      </c>
      <c r="G371" t="str">
        <f>VLOOKUP($B371,Catalogue!$A$2:$F$51,2,0)</f>
        <v>Product34</v>
      </c>
      <c r="H371" t="str">
        <f>VLOOKUP($B371,Catalogue!$A$2:$F$51,3,0)</f>
        <v>Category04</v>
      </c>
      <c r="I371" t="str">
        <f>VLOOKUP($B371,Catalogue!$A$2:$F$51,4,0)</f>
        <v>Kg</v>
      </c>
      <c r="J371" s="7">
        <f>VLOOKUP($B371,Catalogue!$A$2:$F$51,5,0)</f>
        <v>10</v>
      </c>
      <c r="K371" s="7">
        <f>VLOOKUP($B371,Catalogue!$A$2:$F$51,6,0)</f>
        <v>11.3</v>
      </c>
      <c r="L371" s="7">
        <f t="shared" si="25"/>
        <v>140</v>
      </c>
      <c r="M371" s="7">
        <f t="shared" si="26"/>
        <v>158.20000000000002</v>
      </c>
      <c r="N371">
        <f t="shared" si="27"/>
        <v>10</v>
      </c>
      <c r="O371" t="str">
        <f t="shared" si="28"/>
        <v>Jan</v>
      </c>
      <c r="P371">
        <f t="shared" si="29"/>
        <v>2024</v>
      </c>
    </row>
    <row r="372" spans="1:16" x14ac:dyDescent="0.3">
      <c r="A372" s="1">
        <f t="shared" si="30"/>
        <v>45303</v>
      </c>
      <c r="B372" t="s">
        <v>57</v>
      </c>
      <c r="C372">
        <v>17</v>
      </c>
      <c r="D372" t="s">
        <v>121</v>
      </c>
      <c r="E372" t="s">
        <v>121</v>
      </c>
      <c r="F372" s="5">
        <v>0</v>
      </c>
      <c r="G372" t="str">
        <f>VLOOKUP($B372,Catalogue!$A$2:$F$51,2,0)</f>
        <v>Product23</v>
      </c>
      <c r="H372" t="str">
        <f>VLOOKUP($B372,Catalogue!$A$2:$F$51,3,0)</f>
        <v>Category03</v>
      </c>
      <c r="I372" t="str">
        <f>VLOOKUP($B372,Catalogue!$A$2:$F$51,4,0)</f>
        <v>Ft</v>
      </c>
      <c r="J372" s="7">
        <f>VLOOKUP($B372,Catalogue!$A$2:$F$51,5,0)</f>
        <v>123</v>
      </c>
      <c r="K372" s="7">
        <f>VLOOKUP($B372,Catalogue!$A$2:$F$51,6,0)</f>
        <v>140.22</v>
      </c>
      <c r="L372" s="7">
        <f t="shared" si="25"/>
        <v>2091</v>
      </c>
      <c r="M372" s="7">
        <f t="shared" si="26"/>
        <v>2383.7399999999998</v>
      </c>
      <c r="N372">
        <f t="shared" si="27"/>
        <v>12</v>
      </c>
      <c r="O372" t="str">
        <f t="shared" si="28"/>
        <v>Jan</v>
      </c>
      <c r="P372">
        <f t="shared" si="29"/>
        <v>2024</v>
      </c>
    </row>
    <row r="373" spans="1:16" x14ac:dyDescent="0.3">
      <c r="A373" s="1">
        <f t="shared" si="30"/>
        <v>45305</v>
      </c>
      <c r="B373" t="s">
        <v>34</v>
      </c>
      <c r="C373">
        <v>10</v>
      </c>
      <c r="D373" t="s">
        <v>123</v>
      </c>
      <c r="E373" t="s">
        <v>122</v>
      </c>
      <c r="F373" s="5">
        <v>0</v>
      </c>
      <c r="G373" t="str">
        <f>VLOOKUP($B373,Catalogue!$A$2:$F$51,2,0)</f>
        <v>Product12</v>
      </c>
      <c r="H373" t="str">
        <f>VLOOKUP($B373,Catalogue!$A$2:$F$51,3,0)</f>
        <v>Category02</v>
      </c>
      <c r="I373" t="str">
        <f>VLOOKUP($B373,Catalogue!$A$2:$F$51,4,0)</f>
        <v>Ft</v>
      </c>
      <c r="J373" s="7">
        <f>VLOOKUP($B373,Catalogue!$A$2:$F$51,5,0)</f>
        <v>12</v>
      </c>
      <c r="K373" s="7">
        <f>VLOOKUP($B373,Catalogue!$A$2:$F$51,6,0)</f>
        <v>13.44</v>
      </c>
      <c r="L373" s="7">
        <f t="shared" si="25"/>
        <v>120</v>
      </c>
      <c r="M373" s="7">
        <f t="shared" si="26"/>
        <v>134.4</v>
      </c>
      <c r="N373">
        <f t="shared" si="27"/>
        <v>14</v>
      </c>
      <c r="O373" t="str">
        <f t="shared" si="28"/>
        <v>Jan</v>
      </c>
      <c r="P373">
        <f t="shared" si="29"/>
        <v>2024</v>
      </c>
    </row>
    <row r="374" spans="1:16" x14ac:dyDescent="0.3">
      <c r="A374" s="1">
        <f t="shared" si="30"/>
        <v>45307</v>
      </c>
      <c r="B374" t="s">
        <v>111</v>
      </c>
      <c r="C374">
        <v>8</v>
      </c>
      <c r="D374" t="s">
        <v>123</v>
      </c>
      <c r="E374" t="s">
        <v>122</v>
      </c>
      <c r="F374" s="5">
        <v>0</v>
      </c>
      <c r="G374" t="str">
        <f>VLOOKUP($B374,Catalogue!$A$2:$F$51,2,0)</f>
        <v>Product49</v>
      </c>
      <c r="H374" t="str">
        <f>VLOOKUP($B374,Catalogue!$A$2:$F$51,3,0)</f>
        <v>Category05</v>
      </c>
      <c r="I374" t="str">
        <f>VLOOKUP($B374,Catalogue!$A$2:$F$51,4,0)</f>
        <v>Kg</v>
      </c>
      <c r="J374" s="7">
        <f>VLOOKUP($B374,Catalogue!$A$2:$F$51,5,0)</f>
        <v>136</v>
      </c>
      <c r="K374" s="7">
        <f>VLOOKUP($B374,Catalogue!$A$2:$F$51,6,0)</f>
        <v>183.6</v>
      </c>
      <c r="L374" s="7">
        <f t="shared" si="25"/>
        <v>1088</v>
      </c>
      <c r="M374" s="7">
        <f t="shared" si="26"/>
        <v>1468.8</v>
      </c>
      <c r="N374">
        <f t="shared" si="27"/>
        <v>16</v>
      </c>
      <c r="O374" t="str">
        <f t="shared" si="28"/>
        <v>Jan</v>
      </c>
      <c r="P374">
        <f t="shared" si="29"/>
        <v>2024</v>
      </c>
    </row>
    <row r="375" spans="1:16" x14ac:dyDescent="0.3">
      <c r="A375" s="1">
        <f t="shared" si="30"/>
        <v>45309</v>
      </c>
      <c r="B375" t="s">
        <v>34</v>
      </c>
      <c r="C375">
        <v>12</v>
      </c>
      <c r="D375" t="s">
        <v>121</v>
      </c>
      <c r="E375" t="s">
        <v>121</v>
      </c>
      <c r="F375" s="5">
        <v>0</v>
      </c>
      <c r="G375" t="str">
        <f>VLOOKUP($B375,Catalogue!$A$2:$F$51,2,0)</f>
        <v>Product12</v>
      </c>
      <c r="H375" t="str">
        <f>VLOOKUP($B375,Catalogue!$A$2:$F$51,3,0)</f>
        <v>Category02</v>
      </c>
      <c r="I375" t="str">
        <f>VLOOKUP($B375,Catalogue!$A$2:$F$51,4,0)</f>
        <v>Ft</v>
      </c>
      <c r="J375" s="7">
        <f>VLOOKUP($B375,Catalogue!$A$2:$F$51,5,0)</f>
        <v>12</v>
      </c>
      <c r="K375" s="7">
        <f>VLOOKUP($B375,Catalogue!$A$2:$F$51,6,0)</f>
        <v>13.44</v>
      </c>
      <c r="L375" s="7">
        <f t="shared" si="25"/>
        <v>144</v>
      </c>
      <c r="M375" s="7">
        <f t="shared" si="26"/>
        <v>161.28</v>
      </c>
      <c r="N375">
        <f t="shared" si="27"/>
        <v>18</v>
      </c>
      <c r="O375" t="str">
        <f t="shared" si="28"/>
        <v>Jan</v>
      </c>
      <c r="P375">
        <f t="shared" si="29"/>
        <v>2024</v>
      </c>
    </row>
    <row r="376" spans="1:16" x14ac:dyDescent="0.3">
      <c r="A376" s="1">
        <f t="shared" si="30"/>
        <v>45311</v>
      </c>
      <c r="B376" t="s">
        <v>107</v>
      </c>
      <c r="C376">
        <v>4</v>
      </c>
      <c r="D376" t="s">
        <v>120</v>
      </c>
      <c r="E376" t="s">
        <v>122</v>
      </c>
      <c r="F376" s="5">
        <v>0</v>
      </c>
      <c r="G376" t="str">
        <f>VLOOKUP($B376,Catalogue!$A$2:$F$51,2,0)</f>
        <v>Product47</v>
      </c>
      <c r="H376" t="str">
        <f>VLOOKUP($B376,Catalogue!$A$2:$F$51,3,0)</f>
        <v>Category05</v>
      </c>
      <c r="I376" t="str">
        <f>VLOOKUP($B376,Catalogue!$A$2:$F$51,4,0)</f>
        <v>Ft</v>
      </c>
      <c r="J376" s="7">
        <f>VLOOKUP($B376,Catalogue!$A$2:$F$51,5,0)</f>
        <v>10</v>
      </c>
      <c r="K376" s="7">
        <f>VLOOKUP($B376,Catalogue!$A$2:$F$51,6,0)</f>
        <v>11.2</v>
      </c>
      <c r="L376" s="7">
        <f t="shared" si="25"/>
        <v>40</v>
      </c>
      <c r="M376" s="7">
        <f t="shared" si="26"/>
        <v>44.8</v>
      </c>
      <c r="N376">
        <f t="shared" si="27"/>
        <v>20</v>
      </c>
      <c r="O376" t="str">
        <f t="shared" si="28"/>
        <v>Jan</v>
      </c>
      <c r="P376">
        <f t="shared" si="29"/>
        <v>2024</v>
      </c>
    </row>
    <row r="377" spans="1:16" x14ac:dyDescent="0.3">
      <c r="A377" s="1">
        <f t="shared" si="30"/>
        <v>45313</v>
      </c>
      <c r="B377" t="s">
        <v>25</v>
      </c>
      <c r="C377">
        <v>8</v>
      </c>
      <c r="D377" t="s">
        <v>120</v>
      </c>
      <c r="E377" t="s">
        <v>121</v>
      </c>
      <c r="F377" s="5">
        <v>0</v>
      </c>
      <c r="G377" t="str">
        <f>VLOOKUP($B377,Catalogue!$A$2:$F$51,2,0)</f>
        <v>Product8</v>
      </c>
      <c r="H377" t="str">
        <f>VLOOKUP($B377,Catalogue!$A$2:$F$51,3,0)</f>
        <v>Category01</v>
      </c>
      <c r="I377" t="str">
        <f>VLOOKUP($B377,Catalogue!$A$2:$F$51,4,0)</f>
        <v>Lt</v>
      </c>
      <c r="J377" s="7">
        <f>VLOOKUP($B377,Catalogue!$A$2:$F$51,5,0)</f>
        <v>16</v>
      </c>
      <c r="K377" s="7">
        <f>VLOOKUP($B377,Catalogue!$A$2:$F$51,6,0)</f>
        <v>17.600000000000001</v>
      </c>
      <c r="L377" s="7">
        <f t="shared" si="25"/>
        <v>128</v>
      </c>
      <c r="M377" s="7">
        <f t="shared" si="26"/>
        <v>140.80000000000001</v>
      </c>
      <c r="N377">
        <f t="shared" si="27"/>
        <v>22</v>
      </c>
      <c r="O377" t="str">
        <f t="shared" si="28"/>
        <v>Jan</v>
      </c>
      <c r="P377">
        <f t="shared" si="29"/>
        <v>2024</v>
      </c>
    </row>
    <row r="378" spans="1:16" x14ac:dyDescent="0.3">
      <c r="A378" s="1">
        <f t="shared" si="30"/>
        <v>45315</v>
      </c>
      <c r="B378" t="s">
        <v>92</v>
      </c>
      <c r="C378">
        <v>4</v>
      </c>
      <c r="D378" t="s">
        <v>121</v>
      </c>
      <c r="E378" t="s">
        <v>122</v>
      </c>
      <c r="F378" s="5">
        <v>0</v>
      </c>
      <c r="G378" t="str">
        <f>VLOOKUP($B378,Catalogue!$A$2:$F$51,2,0)</f>
        <v>Product40</v>
      </c>
      <c r="H378" t="str">
        <f>VLOOKUP($B378,Catalogue!$A$2:$F$51,3,0)</f>
        <v>Category04</v>
      </c>
      <c r="I378" t="str">
        <f>VLOOKUP($B378,Catalogue!$A$2:$F$51,4,0)</f>
        <v>Lt</v>
      </c>
      <c r="J378" s="7">
        <f>VLOOKUP($B378,Catalogue!$A$2:$F$51,5,0)</f>
        <v>105</v>
      </c>
      <c r="K378" s="7">
        <f>VLOOKUP($B378,Catalogue!$A$2:$F$51,6,0)</f>
        <v>153.30000000000001</v>
      </c>
      <c r="L378" s="7">
        <f t="shared" si="25"/>
        <v>420</v>
      </c>
      <c r="M378" s="7">
        <f t="shared" si="26"/>
        <v>613.20000000000005</v>
      </c>
      <c r="N378">
        <f t="shared" si="27"/>
        <v>24</v>
      </c>
      <c r="O378" t="str">
        <f t="shared" si="28"/>
        <v>Jan</v>
      </c>
      <c r="P378">
        <f t="shared" si="29"/>
        <v>2024</v>
      </c>
    </row>
    <row r="379" spans="1:16" x14ac:dyDescent="0.3">
      <c r="A379" s="1">
        <f t="shared" si="30"/>
        <v>45317</v>
      </c>
      <c r="B379" t="s">
        <v>18</v>
      </c>
      <c r="C379">
        <v>19</v>
      </c>
      <c r="D379" t="s">
        <v>120</v>
      </c>
      <c r="E379" t="s">
        <v>121</v>
      </c>
      <c r="F379" s="5">
        <v>0</v>
      </c>
      <c r="G379" t="str">
        <f>VLOOKUP($B379,Catalogue!$A$2:$F$51,2,0)</f>
        <v>Product5</v>
      </c>
      <c r="H379" t="str">
        <f>VLOOKUP($B379,Catalogue!$A$2:$F$51,3,0)</f>
        <v>Category01</v>
      </c>
      <c r="I379" t="str">
        <f>VLOOKUP($B379,Catalogue!$A$2:$F$51,4,0)</f>
        <v>Kg</v>
      </c>
      <c r="J379" s="7">
        <f>VLOOKUP($B379,Catalogue!$A$2:$F$51,5,0)</f>
        <v>133</v>
      </c>
      <c r="K379" s="7">
        <f>VLOOKUP($B379,Catalogue!$A$2:$F$51,6,0)</f>
        <v>187.53</v>
      </c>
      <c r="L379" s="7">
        <f t="shared" si="25"/>
        <v>2527</v>
      </c>
      <c r="M379" s="7">
        <f t="shared" si="26"/>
        <v>3563.07</v>
      </c>
      <c r="N379">
        <f t="shared" si="27"/>
        <v>26</v>
      </c>
      <c r="O379" t="str">
        <f t="shared" si="28"/>
        <v>Jan</v>
      </c>
      <c r="P379">
        <f t="shared" si="29"/>
        <v>2024</v>
      </c>
    </row>
    <row r="380" spans="1:16" x14ac:dyDescent="0.3">
      <c r="A380" s="1">
        <f t="shared" si="30"/>
        <v>45319</v>
      </c>
      <c r="B380" t="s">
        <v>52</v>
      </c>
      <c r="C380">
        <v>3</v>
      </c>
      <c r="D380" t="s">
        <v>120</v>
      </c>
      <c r="E380" t="s">
        <v>122</v>
      </c>
      <c r="F380" s="5">
        <v>0</v>
      </c>
      <c r="G380" t="str">
        <f>VLOOKUP($B380,Catalogue!$A$2:$F$51,2,0)</f>
        <v>Product21</v>
      </c>
      <c r="H380" t="str">
        <f>VLOOKUP($B380,Catalogue!$A$2:$F$51,3,0)</f>
        <v>Category03</v>
      </c>
      <c r="I380" t="str">
        <f>VLOOKUP($B380,Catalogue!$A$2:$F$51,4,0)</f>
        <v>Kg</v>
      </c>
      <c r="J380" s="7">
        <f>VLOOKUP($B380,Catalogue!$A$2:$F$51,5,0)</f>
        <v>16</v>
      </c>
      <c r="K380" s="7">
        <f>VLOOKUP($B380,Catalogue!$A$2:$F$51,6,0)</f>
        <v>21.12</v>
      </c>
      <c r="L380" s="7">
        <f t="shared" si="25"/>
        <v>48</v>
      </c>
      <c r="M380" s="7">
        <f t="shared" si="26"/>
        <v>63.36</v>
      </c>
      <c r="N380">
        <f t="shared" si="27"/>
        <v>28</v>
      </c>
      <c r="O380" t="str">
        <f t="shared" si="28"/>
        <v>Jan</v>
      </c>
      <c r="P380">
        <f t="shared" si="29"/>
        <v>2024</v>
      </c>
    </row>
    <row r="381" spans="1:16" x14ac:dyDescent="0.3">
      <c r="A381" s="1">
        <f t="shared" si="30"/>
        <v>45321</v>
      </c>
      <c r="B381" t="s">
        <v>73</v>
      </c>
      <c r="C381">
        <v>14</v>
      </c>
      <c r="D381" t="s">
        <v>121</v>
      </c>
      <c r="E381" t="s">
        <v>122</v>
      </c>
      <c r="F381" s="5">
        <v>0</v>
      </c>
      <c r="G381" t="str">
        <f>VLOOKUP($B381,Catalogue!$A$2:$F$51,2,0)</f>
        <v>Product31</v>
      </c>
      <c r="H381" t="str">
        <f>VLOOKUP($B381,Catalogue!$A$2:$F$51,3,0)</f>
        <v>Category03</v>
      </c>
      <c r="I381" t="str">
        <f>VLOOKUP($B381,Catalogue!$A$2:$F$51,4,0)</f>
        <v>Ft</v>
      </c>
      <c r="J381" s="7">
        <f>VLOOKUP($B381,Catalogue!$A$2:$F$51,5,0)</f>
        <v>124</v>
      </c>
      <c r="K381" s="7">
        <f>VLOOKUP($B381,Catalogue!$A$2:$F$51,6,0)</f>
        <v>163.68</v>
      </c>
      <c r="L381" s="7">
        <f t="shared" si="25"/>
        <v>1736</v>
      </c>
      <c r="M381" s="7">
        <f t="shared" si="26"/>
        <v>2291.52</v>
      </c>
      <c r="N381">
        <f t="shared" si="27"/>
        <v>30</v>
      </c>
      <c r="O381" t="str">
        <f t="shared" si="28"/>
        <v>Jan</v>
      </c>
      <c r="P381">
        <f t="shared" si="29"/>
        <v>2024</v>
      </c>
    </row>
    <row r="382" spans="1:16" x14ac:dyDescent="0.3">
      <c r="A382" s="1">
        <f t="shared" si="30"/>
        <v>45323</v>
      </c>
      <c r="B382" t="s">
        <v>38</v>
      </c>
      <c r="C382">
        <v>2</v>
      </c>
      <c r="D382" t="s">
        <v>123</v>
      </c>
      <c r="E382" t="s">
        <v>121</v>
      </c>
      <c r="F382" s="5">
        <v>0</v>
      </c>
      <c r="G382" t="str">
        <f>VLOOKUP($B382,Catalogue!$A$2:$F$51,2,0)</f>
        <v>Product14</v>
      </c>
      <c r="H382" t="str">
        <f>VLOOKUP($B382,Catalogue!$A$2:$F$51,3,0)</f>
        <v>Category02</v>
      </c>
      <c r="I382" t="str">
        <f>VLOOKUP($B382,Catalogue!$A$2:$F$51,4,0)</f>
        <v>No.</v>
      </c>
      <c r="J382" s="7">
        <f>VLOOKUP($B382,Catalogue!$A$2:$F$51,5,0)</f>
        <v>98</v>
      </c>
      <c r="K382" s="7">
        <f>VLOOKUP($B382,Catalogue!$A$2:$F$51,6,0)</f>
        <v>110.74</v>
      </c>
      <c r="L382" s="7">
        <f t="shared" si="25"/>
        <v>196</v>
      </c>
      <c r="M382" s="7">
        <f t="shared" si="26"/>
        <v>221.48</v>
      </c>
      <c r="N382">
        <f t="shared" si="27"/>
        <v>1</v>
      </c>
      <c r="O382" t="str">
        <f t="shared" si="28"/>
        <v>Feb</v>
      </c>
      <c r="P382">
        <f t="shared" si="29"/>
        <v>2024</v>
      </c>
    </row>
    <row r="383" spans="1:16" x14ac:dyDescent="0.3">
      <c r="A383" s="1">
        <f t="shared" si="30"/>
        <v>45325</v>
      </c>
      <c r="B383" t="s">
        <v>25</v>
      </c>
      <c r="C383">
        <v>7</v>
      </c>
      <c r="D383" t="s">
        <v>123</v>
      </c>
      <c r="E383" t="s">
        <v>122</v>
      </c>
      <c r="F383" s="5">
        <v>0</v>
      </c>
      <c r="G383" t="str">
        <f>VLOOKUP($B383,Catalogue!$A$2:$F$51,2,0)</f>
        <v>Product8</v>
      </c>
      <c r="H383" t="str">
        <f>VLOOKUP($B383,Catalogue!$A$2:$F$51,3,0)</f>
        <v>Category01</v>
      </c>
      <c r="I383" t="str">
        <f>VLOOKUP($B383,Catalogue!$A$2:$F$51,4,0)</f>
        <v>Lt</v>
      </c>
      <c r="J383" s="7">
        <f>VLOOKUP($B383,Catalogue!$A$2:$F$51,5,0)</f>
        <v>16</v>
      </c>
      <c r="K383" s="7">
        <f>VLOOKUP($B383,Catalogue!$A$2:$F$51,6,0)</f>
        <v>17.600000000000001</v>
      </c>
      <c r="L383" s="7">
        <f t="shared" si="25"/>
        <v>112</v>
      </c>
      <c r="M383" s="7">
        <f t="shared" si="26"/>
        <v>123.20000000000002</v>
      </c>
      <c r="N383">
        <f t="shared" si="27"/>
        <v>3</v>
      </c>
      <c r="O383" t="str">
        <f t="shared" si="28"/>
        <v>Feb</v>
      </c>
      <c r="P383">
        <f t="shared" si="29"/>
        <v>2024</v>
      </c>
    </row>
    <row r="384" spans="1:16" x14ac:dyDescent="0.3">
      <c r="A384" s="1">
        <f t="shared" si="30"/>
        <v>45327</v>
      </c>
      <c r="B384" t="s">
        <v>12</v>
      </c>
      <c r="C384">
        <v>4</v>
      </c>
      <c r="D384" t="s">
        <v>121</v>
      </c>
      <c r="E384" t="s">
        <v>122</v>
      </c>
      <c r="F384" s="5">
        <v>0</v>
      </c>
      <c r="G384" t="str">
        <f>VLOOKUP($B384,Catalogue!$A$2:$F$51,2,0)</f>
        <v>Product3</v>
      </c>
      <c r="H384" t="str">
        <f>VLOOKUP($B384,Catalogue!$A$2:$F$51,3,0)</f>
        <v>Category01</v>
      </c>
      <c r="I384" t="str">
        <f>VLOOKUP($B384,Catalogue!$A$2:$F$51,4,0)</f>
        <v>Lt</v>
      </c>
      <c r="J384" s="7">
        <f>VLOOKUP($B384,Catalogue!$A$2:$F$51,5,0)</f>
        <v>44</v>
      </c>
      <c r="K384" s="7">
        <f>VLOOKUP($B384,Catalogue!$A$2:$F$51,6,0)</f>
        <v>50.16</v>
      </c>
      <c r="L384" s="7">
        <f t="shared" si="25"/>
        <v>176</v>
      </c>
      <c r="M384" s="7">
        <f t="shared" si="26"/>
        <v>200.64</v>
      </c>
      <c r="N384">
        <f t="shared" si="27"/>
        <v>5</v>
      </c>
      <c r="O384" t="str">
        <f t="shared" si="28"/>
        <v>Feb</v>
      </c>
      <c r="P384">
        <f t="shared" si="29"/>
        <v>2024</v>
      </c>
    </row>
    <row r="385" spans="1:16" x14ac:dyDescent="0.3">
      <c r="A385" s="1">
        <f t="shared" si="30"/>
        <v>45329</v>
      </c>
      <c r="B385" t="s">
        <v>59</v>
      </c>
      <c r="C385">
        <v>10</v>
      </c>
      <c r="D385" t="s">
        <v>120</v>
      </c>
      <c r="E385" t="s">
        <v>121</v>
      </c>
      <c r="F385" s="5">
        <v>0</v>
      </c>
      <c r="G385" t="str">
        <f>VLOOKUP($B385,Catalogue!$A$2:$F$51,2,0)</f>
        <v>Product24</v>
      </c>
      <c r="H385" t="str">
        <f>VLOOKUP($B385,Catalogue!$A$2:$F$51,3,0)</f>
        <v>Category03</v>
      </c>
      <c r="I385" t="str">
        <f>VLOOKUP($B385,Catalogue!$A$2:$F$51,4,0)</f>
        <v>Lt</v>
      </c>
      <c r="J385" s="7">
        <f>VLOOKUP($B385,Catalogue!$A$2:$F$51,5,0)</f>
        <v>136</v>
      </c>
      <c r="K385" s="7">
        <f>VLOOKUP($B385,Catalogue!$A$2:$F$51,6,0)</f>
        <v>153.68</v>
      </c>
      <c r="L385" s="7">
        <f t="shared" si="25"/>
        <v>1360</v>
      </c>
      <c r="M385" s="7">
        <f t="shared" si="26"/>
        <v>1536.8000000000002</v>
      </c>
      <c r="N385">
        <f t="shared" si="27"/>
        <v>7</v>
      </c>
      <c r="O385" t="str">
        <f t="shared" si="28"/>
        <v>Feb</v>
      </c>
      <c r="P385">
        <f t="shared" si="29"/>
        <v>2024</v>
      </c>
    </row>
    <row r="386" spans="1:16" x14ac:dyDescent="0.3">
      <c r="A386" s="1">
        <f t="shared" si="30"/>
        <v>45331</v>
      </c>
      <c r="B386" t="s">
        <v>94</v>
      </c>
      <c r="C386">
        <v>2</v>
      </c>
      <c r="D386" t="s">
        <v>121</v>
      </c>
      <c r="E386" t="s">
        <v>122</v>
      </c>
      <c r="F386" s="5">
        <v>0</v>
      </c>
      <c r="G386" t="str">
        <f>VLOOKUP($B386,Catalogue!$A$2:$F$51,2,0)</f>
        <v>Product41</v>
      </c>
      <c r="H386" t="str">
        <f>VLOOKUP($B386,Catalogue!$A$2:$F$51,3,0)</f>
        <v>Category04</v>
      </c>
      <c r="I386" t="str">
        <f>VLOOKUP($B386,Catalogue!$A$2:$F$51,4,0)</f>
        <v>Kg</v>
      </c>
      <c r="J386" s="7">
        <f>VLOOKUP($B386,Catalogue!$A$2:$F$51,5,0)</f>
        <v>44</v>
      </c>
      <c r="K386" s="7">
        <f>VLOOKUP($B386,Catalogue!$A$2:$F$51,6,0)</f>
        <v>58.08</v>
      </c>
      <c r="L386" s="7">
        <f t="shared" si="25"/>
        <v>88</v>
      </c>
      <c r="M386" s="7">
        <f t="shared" si="26"/>
        <v>116.16</v>
      </c>
      <c r="N386">
        <f t="shared" si="27"/>
        <v>9</v>
      </c>
      <c r="O386" t="str">
        <f t="shared" si="28"/>
        <v>Feb</v>
      </c>
      <c r="P386">
        <f t="shared" si="29"/>
        <v>2024</v>
      </c>
    </row>
    <row r="387" spans="1:16" x14ac:dyDescent="0.3">
      <c r="A387" s="1">
        <f t="shared" si="30"/>
        <v>45333</v>
      </c>
      <c r="B387" t="s">
        <v>57</v>
      </c>
      <c r="C387">
        <v>2</v>
      </c>
      <c r="D387" t="s">
        <v>123</v>
      </c>
      <c r="E387" t="s">
        <v>122</v>
      </c>
      <c r="F387" s="5">
        <v>0</v>
      </c>
      <c r="G387" t="str">
        <f>VLOOKUP($B387,Catalogue!$A$2:$F$51,2,0)</f>
        <v>Product23</v>
      </c>
      <c r="H387" t="str">
        <f>VLOOKUP($B387,Catalogue!$A$2:$F$51,3,0)</f>
        <v>Category03</v>
      </c>
      <c r="I387" t="str">
        <f>VLOOKUP($B387,Catalogue!$A$2:$F$51,4,0)</f>
        <v>Ft</v>
      </c>
      <c r="J387" s="7">
        <f>VLOOKUP($B387,Catalogue!$A$2:$F$51,5,0)</f>
        <v>123</v>
      </c>
      <c r="K387" s="7">
        <f>VLOOKUP($B387,Catalogue!$A$2:$F$51,6,0)</f>
        <v>140.22</v>
      </c>
      <c r="L387" s="7">
        <f t="shared" ref="L387:L428" si="31">J387*C387</f>
        <v>246</v>
      </c>
      <c r="M387" s="7">
        <f t="shared" ref="M387:M428" si="32">K387*C387*(1-F387)</f>
        <v>280.44</v>
      </c>
      <c r="N387">
        <f t="shared" ref="N387:N428" si="33">DAY(A387)</f>
        <v>11</v>
      </c>
      <c r="O387" t="str">
        <f t="shared" ref="O387:O428" si="34">TEXT(A387,"MMM")</f>
        <v>Feb</v>
      </c>
      <c r="P387">
        <f t="shared" ref="P387:P428" si="35">YEAR(A387)</f>
        <v>2024</v>
      </c>
    </row>
    <row r="388" spans="1:16" x14ac:dyDescent="0.3">
      <c r="A388" s="1">
        <f t="shared" si="30"/>
        <v>45335</v>
      </c>
      <c r="B388" t="s">
        <v>113</v>
      </c>
      <c r="C388">
        <v>11</v>
      </c>
      <c r="D388" t="s">
        <v>123</v>
      </c>
      <c r="E388" t="s">
        <v>121</v>
      </c>
      <c r="F388" s="5">
        <v>0</v>
      </c>
      <c r="G388" t="str">
        <f>VLOOKUP($B388,Catalogue!$A$2:$F$51,2,0)</f>
        <v>Product50</v>
      </c>
      <c r="H388" t="str">
        <f>VLOOKUP($B388,Catalogue!$A$2:$F$51,3,0)</f>
        <v>Category05</v>
      </c>
      <c r="I388" t="str">
        <f>VLOOKUP($B388,Catalogue!$A$2:$F$51,4,0)</f>
        <v>Kg</v>
      </c>
      <c r="J388" s="7">
        <f>VLOOKUP($B388,Catalogue!$A$2:$F$51,5,0)</f>
        <v>12</v>
      </c>
      <c r="K388" s="7">
        <f>VLOOKUP($B388,Catalogue!$A$2:$F$51,6,0)</f>
        <v>17.52</v>
      </c>
      <c r="L388" s="7">
        <f t="shared" si="31"/>
        <v>132</v>
      </c>
      <c r="M388" s="7">
        <f t="shared" si="32"/>
        <v>192.72</v>
      </c>
      <c r="N388">
        <f t="shared" si="33"/>
        <v>13</v>
      </c>
      <c r="O388" t="str">
        <f t="shared" si="34"/>
        <v>Feb</v>
      </c>
      <c r="P388">
        <f t="shared" si="35"/>
        <v>2024</v>
      </c>
    </row>
    <row r="389" spans="1:16" x14ac:dyDescent="0.3">
      <c r="A389" s="1">
        <f t="shared" si="30"/>
        <v>45337</v>
      </c>
      <c r="B389" t="s">
        <v>94</v>
      </c>
      <c r="C389">
        <v>18</v>
      </c>
      <c r="D389" t="s">
        <v>121</v>
      </c>
      <c r="E389" t="s">
        <v>122</v>
      </c>
      <c r="F389" s="5">
        <v>0</v>
      </c>
      <c r="G389" t="str">
        <f>VLOOKUP($B389,Catalogue!$A$2:$F$51,2,0)</f>
        <v>Product41</v>
      </c>
      <c r="H389" t="str">
        <f>VLOOKUP($B389,Catalogue!$A$2:$F$51,3,0)</f>
        <v>Category04</v>
      </c>
      <c r="I389" t="str">
        <f>VLOOKUP($B389,Catalogue!$A$2:$F$51,4,0)</f>
        <v>Kg</v>
      </c>
      <c r="J389" s="7">
        <f>VLOOKUP($B389,Catalogue!$A$2:$F$51,5,0)</f>
        <v>44</v>
      </c>
      <c r="K389" s="7">
        <f>VLOOKUP($B389,Catalogue!$A$2:$F$51,6,0)</f>
        <v>58.08</v>
      </c>
      <c r="L389" s="7">
        <f t="shared" si="31"/>
        <v>792</v>
      </c>
      <c r="M389" s="7">
        <f t="shared" si="32"/>
        <v>1045.44</v>
      </c>
      <c r="N389">
        <f t="shared" si="33"/>
        <v>15</v>
      </c>
      <c r="O389" t="str">
        <f t="shared" si="34"/>
        <v>Feb</v>
      </c>
      <c r="P389">
        <f t="shared" si="35"/>
        <v>2024</v>
      </c>
    </row>
    <row r="390" spans="1:16" x14ac:dyDescent="0.3">
      <c r="A390" s="1">
        <f t="shared" si="30"/>
        <v>45339</v>
      </c>
      <c r="B390" t="s">
        <v>23</v>
      </c>
      <c r="C390">
        <v>10</v>
      </c>
      <c r="D390" t="s">
        <v>120</v>
      </c>
      <c r="E390" t="s">
        <v>121</v>
      </c>
      <c r="F390" s="5">
        <v>0</v>
      </c>
      <c r="G390" t="str">
        <f>VLOOKUP($B390,Catalogue!$A$2:$F$51,2,0)</f>
        <v>Product7</v>
      </c>
      <c r="H390" t="str">
        <f>VLOOKUP($B390,Catalogue!$A$2:$F$51,3,0)</f>
        <v>Category01</v>
      </c>
      <c r="I390" t="str">
        <f>VLOOKUP($B390,Catalogue!$A$2:$F$51,4,0)</f>
        <v>Ft</v>
      </c>
      <c r="J390" s="7">
        <f>VLOOKUP($B390,Catalogue!$A$2:$F$51,5,0)</f>
        <v>10</v>
      </c>
      <c r="K390" s="7">
        <f>VLOOKUP($B390,Catalogue!$A$2:$F$51,6,0)</f>
        <v>11.2</v>
      </c>
      <c r="L390" s="7">
        <f t="shared" si="31"/>
        <v>100</v>
      </c>
      <c r="M390" s="7">
        <f t="shared" si="32"/>
        <v>112</v>
      </c>
      <c r="N390">
        <f t="shared" si="33"/>
        <v>17</v>
      </c>
      <c r="O390" t="str">
        <f t="shared" si="34"/>
        <v>Feb</v>
      </c>
      <c r="P390">
        <f t="shared" si="35"/>
        <v>2024</v>
      </c>
    </row>
    <row r="391" spans="1:16" x14ac:dyDescent="0.3">
      <c r="A391" s="1">
        <f t="shared" si="30"/>
        <v>45341</v>
      </c>
      <c r="B391" t="s">
        <v>105</v>
      </c>
      <c r="C391">
        <v>14</v>
      </c>
      <c r="D391" t="s">
        <v>120</v>
      </c>
      <c r="E391" t="s">
        <v>122</v>
      </c>
      <c r="F391" s="5">
        <v>0</v>
      </c>
      <c r="G391" t="str">
        <f>VLOOKUP($B391,Catalogue!$A$2:$F$51,2,0)</f>
        <v>Product46</v>
      </c>
      <c r="H391" t="str">
        <f>VLOOKUP($B391,Catalogue!$A$2:$F$51,3,0)</f>
        <v>Category05</v>
      </c>
      <c r="I391" t="str">
        <f>VLOOKUP($B391,Catalogue!$A$2:$F$51,4,0)</f>
        <v>No.</v>
      </c>
      <c r="J391" s="7">
        <f>VLOOKUP($B391,Catalogue!$A$2:$F$51,5,0)</f>
        <v>16</v>
      </c>
      <c r="K391" s="7">
        <f>VLOOKUP($B391,Catalogue!$A$2:$F$51,6,0)</f>
        <v>26.4</v>
      </c>
      <c r="L391" s="7">
        <f t="shared" si="31"/>
        <v>224</v>
      </c>
      <c r="M391" s="7">
        <f t="shared" si="32"/>
        <v>369.59999999999997</v>
      </c>
      <c r="N391">
        <f t="shared" si="33"/>
        <v>19</v>
      </c>
      <c r="O391" t="str">
        <f t="shared" si="34"/>
        <v>Feb</v>
      </c>
      <c r="P391">
        <f t="shared" si="35"/>
        <v>2024</v>
      </c>
    </row>
    <row r="392" spans="1:16" x14ac:dyDescent="0.3">
      <c r="A392" s="1">
        <f t="shared" si="30"/>
        <v>45343</v>
      </c>
      <c r="B392" t="s">
        <v>67</v>
      </c>
      <c r="C392">
        <v>10</v>
      </c>
      <c r="D392" t="s">
        <v>121</v>
      </c>
      <c r="E392" t="s">
        <v>121</v>
      </c>
      <c r="F392" s="5">
        <v>0</v>
      </c>
      <c r="G392" t="str">
        <f>VLOOKUP($B392,Catalogue!$A$2:$F$51,2,0)</f>
        <v>Product28</v>
      </c>
      <c r="H392" t="str">
        <f>VLOOKUP($B392,Catalogue!$A$2:$F$51,3,0)</f>
        <v>Category03</v>
      </c>
      <c r="I392" t="str">
        <f>VLOOKUP($B392,Catalogue!$A$2:$F$51,4,0)</f>
        <v>Ft</v>
      </c>
      <c r="J392" s="7">
        <f>VLOOKUP($B392,Catalogue!$A$2:$F$51,5,0)</f>
        <v>44</v>
      </c>
      <c r="K392" s="7">
        <f>VLOOKUP($B392,Catalogue!$A$2:$F$51,6,0)</f>
        <v>48.4</v>
      </c>
      <c r="L392" s="7">
        <f t="shared" si="31"/>
        <v>440</v>
      </c>
      <c r="M392" s="7">
        <f t="shared" si="32"/>
        <v>484</v>
      </c>
      <c r="N392">
        <f t="shared" si="33"/>
        <v>21</v>
      </c>
      <c r="O392" t="str">
        <f t="shared" si="34"/>
        <v>Feb</v>
      </c>
      <c r="P392">
        <f t="shared" si="35"/>
        <v>2024</v>
      </c>
    </row>
    <row r="393" spans="1:16" x14ac:dyDescent="0.3">
      <c r="A393" s="1">
        <f t="shared" si="30"/>
        <v>45345</v>
      </c>
      <c r="B393" t="s">
        <v>73</v>
      </c>
      <c r="C393">
        <v>16</v>
      </c>
      <c r="D393" t="s">
        <v>120</v>
      </c>
      <c r="E393" t="s">
        <v>122</v>
      </c>
      <c r="F393" s="5">
        <v>0</v>
      </c>
      <c r="G393" t="str">
        <f>VLOOKUP($B393,Catalogue!$A$2:$F$51,2,0)</f>
        <v>Product31</v>
      </c>
      <c r="H393" t="str">
        <f>VLOOKUP($B393,Catalogue!$A$2:$F$51,3,0)</f>
        <v>Category03</v>
      </c>
      <c r="I393" t="str">
        <f>VLOOKUP($B393,Catalogue!$A$2:$F$51,4,0)</f>
        <v>Ft</v>
      </c>
      <c r="J393" s="7">
        <f>VLOOKUP($B393,Catalogue!$A$2:$F$51,5,0)</f>
        <v>124</v>
      </c>
      <c r="K393" s="7">
        <f>VLOOKUP($B393,Catalogue!$A$2:$F$51,6,0)</f>
        <v>163.68</v>
      </c>
      <c r="L393" s="7">
        <f t="shared" si="31"/>
        <v>1984</v>
      </c>
      <c r="M393" s="7">
        <f t="shared" si="32"/>
        <v>2618.88</v>
      </c>
      <c r="N393">
        <f t="shared" si="33"/>
        <v>23</v>
      </c>
      <c r="O393" t="str">
        <f t="shared" si="34"/>
        <v>Feb</v>
      </c>
      <c r="P393">
        <f t="shared" si="35"/>
        <v>2024</v>
      </c>
    </row>
    <row r="394" spans="1:16" x14ac:dyDescent="0.3">
      <c r="A394" s="1">
        <f t="shared" si="30"/>
        <v>45347</v>
      </c>
      <c r="B394" t="s">
        <v>80</v>
      </c>
      <c r="C394">
        <v>14</v>
      </c>
      <c r="D394" t="s">
        <v>120</v>
      </c>
      <c r="E394" t="s">
        <v>122</v>
      </c>
      <c r="F394" s="5">
        <v>0</v>
      </c>
      <c r="G394" t="str">
        <f>VLOOKUP($B394,Catalogue!$A$2:$F$51,2,0)</f>
        <v>Product34</v>
      </c>
      <c r="H394" t="str">
        <f>VLOOKUP($B394,Catalogue!$A$2:$F$51,3,0)</f>
        <v>Category04</v>
      </c>
      <c r="I394" t="str">
        <f>VLOOKUP($B394,Catalogue!$A$2:$F$51,4,0)</f>
        <v>Kg</v>
      </c>
      <c r="J394" s="7">
        <f>VLOOKUP($B394,Catalogue!$A$2:$F$51,5,0)</f>
        <v>10</v>
      </c>
      <c r="K394" s="7">
        <f>VLOOKUP($B394,Catalogue!$A$2:$F$51,6,0)</f>
        <v>11.3</v>
      </c>
      <c r="L394" s="7">
        <f t="shared" si="31"/>
        <v>140</v>
      </c>
      <c r="M394" s="7">
        <f t="shared" si="32"/>
        <v>158.20000000000002</v>
      </c>
      <c r="N394">
        <f t="shared" si="33"/>
        <v>25</v>
      </c>
      <c r="O394" t="str">
        <f t="shared" si="34"/>
        <v>Feb</v>
      </c>
      <c r="P394">
        <f t="shared" si="35"/>
        <v>2024</v>
      </c>
    </row>
    <row r="395" spans="1:16" x14ac:dyDescent="0.3">
      <c r="A395" s="1">
        <f t="shared" si="30"/>
        <v>45349</v>
      </c>
      <c r="B395" t="s">
        <v>57</v>
      </c>
      <c r="C395">
        <v>17</v>
      </c>
      <c r="D395" t="s">
        <v>121</v>
      </c>
      <c r="E395" t="s">
        <v>121</v>
      </c>
      <c r="F395" s="5">
        <v>0</v>
      </c>
      <c r="G395" t="str">
        <f>VLOOKUP($B395,Catalogue!$A$2:$F$51,2,0)</f>
        <v>Product23</v>
      </c>
      <c r="H395" t="str">
        <f>VLOOKUP($B395,Catalogue!$A$2:$F$51,3,0)</f>
        <v>Category03</v>
      </c>
      <c r="I395" t="str">
        <f>VLOOKUP($B395,Catalogue!$A$2:$F$51,4,0)</f>
        <v>Ft</v>
      </c>
      <c r="J395" s="7">
        <f>VLOOKUP($B395,Catalogue!$A$2:$F$51,5,0)</f>
        <v>123</v>
      </c>
      <c r="K395" s="7">
        <f>VLOOKUP($B395,Catalogue!$A$2:$F$51,6,0)</f>
        <v>140.22</v>
      </c>
      <c r="L395" s="7">
        <f t="shared" si="31"/>
        <v>2091</v>
      </c>
      <c r="M395" s="7">
        <f t="shared" si="32"/>
        <v>2383.7399999999998</v>
      </c>
      <c r="N395">
        <f t="shared" si="33"/>
        <v>27</v>
      </c>
      <c r="O395" t="str">
        <f t="shared" si="34"/>
        <v>Feb</v>
      </c>
      <c r="P395">
        <f t="shared" si="35"/>
        <v>2024</v>
      </c>
    </row>
    <row r="396" spans="1:16" x14ac:dyDescent="0.3">
      <c r="A396" s="1">
        <f t="shared" si="30"/>
        <v>45351</v>
      </c>
      <c r="B396" t="s">
        <v>34</v>
      </c>
      <c r="C396">
        <v>10</v>
      </c>
      <c r="D396" t="s">
        <v>123</v>
      </c>
      <c r="E396" t="s">
        <v>122</v>
      </c>
      <c r="F396" s="5">
        <v>0</v>
      </c>
      <c r="G396" t="str">
        <f>VLOOKUP($B396,Catalogue!$A$2:$F$51,2,0)</f>
        <v>Product12</v>
      </c>
      <c r="H396" t="str">
        <f>VLOOKUP($B396,Catalogue!$A$2:$F$51,3,0)</f>
        <v>Category02</v>
      </c>
      <c r="I396" t="str">
        <f>VLOOKUP($B396,Catalogue!$A$2:$F$51,4,0)</f>
        <v>Ft</v>
      </c>
      <c r="J396" s="7">
        <f>VLOOKUP($B396,Catalogue!$A$2:$F$51,5,0)</f>
        <v>12</v>
      </c>
      <c r="K396" s="7">
        <f>VLOOKUP($B396,Catalogue!$A$2:$F$51,6,0)</f>
        <v>13.44</v>
      </c>
      <c r="L396" s="7">
        <f t="shared" si="31"/>
        <v>120</v>
      </c>
      <c r="M396" s="7">
        <f t="shared" si="32"/>
        <v>134.4</v>
      </c>
      <c r="N396">
        <f t="shared" si="33"/>
        <v>29</v>
      </c>
      <c r="O396" t="str">
        <f t="shared" si="34"/>
        <v>Feb</v>
      </c>
      <c r="P396">
        <f t="shared" si="35"/>
        <v>2024</v>
      </c>
    </row>
    <row r="397" spans="1:16" x14ac:dyDescent="0.3">
      <c r="A397" s="1">
        <f t="shared" si="30"/>
        <v>45353</v>
      </c>
      <c r="B397" t="s">
        <v>111</v>
      </c>
      <c r="C397">
        <v>8</v>
      </c>
      <c r="D397" t="s">
        <v>123</v>
      </c>
      <c r="E397" t="s">
        <v>122</v>
      </c>
      <c r="F397" s="5">
        <v>0</v>
      </c>
      <c r="G397" t="str">
        <f>VLOOKUP($B397,Catalogue!$A$2:$F$51,2,0)</f>
        <v>Product49</v>
      </c>
      <c r="H397" t="str">
        <f>VLOOKUP($B397,Catalogue!$A$2:$F$51,3,0)</f>
        <v>Category05</v>
      </c>
      <c r="I397" t="str">
        <f>VLOOKUP($B397,Catalogue!$A$2:$F$51,4,0)</f>
        <v>Kg</v>
      </c>
      <c r="J397" s="7">
        <f>VLOOKUP($B397,Catalogue!$A$2:$F$51,5,0)</f>
        <v>136</v>
      </c>
      <c r="K397" s="7">
        <f>VLOOKUP($B397,Catalogue!$A$2:$F$51,6,0)</f>
        <v>183.6</v>
      </c>
      <c r="L397" s="7">
        <f t="shared" si="31"/>
        <v>1088</v>
      </c>
      <c r="M397" s="7">
        <f t="shared" si="32"/>
        <v>1468.8</v>
      </c>
      <c r="N397">
        <f t="shared" si="33"/>
        <v>2</v>
      </c>
      <c r="O397" t="str">
        <f t="shared" si="34"/>
        <v>Mar</v>
      </c>
      <c r="P397">
        <f t="shared" si="35"/>
        <v>2024</v>
      </c>
    </row>
    <row r="398" spans="1:16" x14ac:dyDescent="0.3">
      <c r="A398" s="1">
        <f t="shared" si="30"/>
        <v>45355</v>
      </c>
      <c r="B398" t="s">
        <v>34</v>
      </c>
      <c r="C398">
        <v>12</v>
      </c>
      <c r="D398" t="s">
        <v>121</v>
      </c>
      <c r="E398" t="s">
        <v>121</v>
      </c>
      <c r="F398" s="5">
        <v>0</v>
      </c>
      <c r="G398" t="str">
        <f>VLOOKUP($B398,Catalogue!$A$2:$F$51,2,0)</f>
        <v>Product12</v>
      </c>
      <c r="H398" t="str">
        <f>VLOOKUP($B398,Catalogue!$A$2:$F$51,3,0)</f>
        <v>Category02</v>
      </c>
      <c r="I398" t="str">
        <f>VLOOKUP($B398,Catalogue!$A$2:$F$51,4,0)</f>
        <v>Ft</v>
      </c>
      <c r="J398" s="7">
        <f>VLOOKUP($B398,Catalogue!$A$2:$F$51,5,0)</f>
        <v>12</v>
      </c>
      <c r="K398" s="7">
        <f>VLOOKUP($B398,Catalogue!$A$2:$F$51,6,0)</f>
        <v>13.44</v>
      </c>
      <c r="L398" s="7">
        <f t="shared" si="31"/>
        <v>144</v>
      </c>
      <c r="M398" s="7">
        <f t="shared" si="32"/>
        <v>161.28</v>
      </c>
      <c r="N398">
        <f t="shared" si="33"/>
        <v>4</v>
      </c>
      <c r="O398" t="str">
        <f t="shared" si="34"/>
        <v>Mar</v>
      </c>
      <c r="P398">
        <f t="shared" si="35"/>
        <v>2024</v>
      </c>
    </row>
    <row r="399" spans="1:16" x14ac:dyDescent="0.3">
      <c r="A399" s="1">
        <f t="shared" si="30"/>
        <v>45357</v>
      </c>
      <c r="B399" t="s">
        <v>107</v>
      </c>
      <c r="C399">
        <v>4</v>
      </c>
      <c r="D399" t="s">
        <v>120</v>
      </c>
      <c r="E399" t="s">
        <v>122</v>
      </c>
      <c r="F399" s="5">
        <v>0</v>
      </c>
      <c r="G399" t="str">
        <f>VLOOKUP($B399,Catalogue!$A$2:$F$51,2,0)</f>
        <v>Product47</v>
      </c>
      <c r="H399" t="str">
        <f>VLOOKUP($B399,Catalogue!$A$2:$F$51,3,0)</f>
        <v>Category05</v>
      </c>
      <c r="I399" t="str">
        <f>VLOOKUP($B399,Catalogue!$A$2:$F$51,4,0)</f>
        <v>Ft</v>
      </c>
      <c r="J399" s="7">
        <f>VLOOKUP($B399,Catalogue!$A$2:$F$51,5,0)</f>
        <v>10</v>
      </c>
      <c r="K399" s="7">
        <f>VLOOKUP($B399,Catalogue!$A$2:$F$51,6,0)</f>
        <v>11.2</v>
      </c>
      <c r="L399" s="7">
        <f t="shared" si="31"/>
        <v>40</v>
      </c>
      <c r="M399" s="7">
        <f t="shared" si="32"/>
        <v>44.8</v>
      </c>
      <c r="N399">
        <f t="shared" si="33"/>
        <v>6</v>
      </c>
      <c r="O399" t="str">
        <f t="shared" si="34"/>
        <v>Mar</v>
      </c>
      <c r="P399">
        <f t="shared" si="35"/>
        <v>2024</v>
      </c>
    </row>
    <row r="400" spans="1:16" x14ac:dyDescent="0.3">
      <c r="A400" s="1">
        <f t="shared" si="30"/>
        <v>45359</v>
      </c>
      <c r="B400" t="s">
        <v>25</v>
      </c>
      <c r="C400">
        <v>8</v>
      </c>
      <c r="D400" t="s">
        <v>120</v>
      </c>
      <c r="E400" t="s">
        <v>121</v>
      </c>
      <c r="F400" s="5">
        <v>0</v>
      </c>
      <c r="G400" t="str">
        <f>VLOOKUP($B400,Catalogue!$A$2:$F$51,2,0)</f>
        <v>Product8</v>
      </c>
      <c r="H400" t="str">
        <f>VLOOKUP($B400,Catalogue!$A$2:$F$51,3,0)</f>
        <v>Category01</v>
      </c>
      <c r="I400" t="str">
        <f>VLOOKUP($B400,Catalogue!$A$2:$F$51,4,0)</f>
        <v>Lt</v>
      </c>
      <c r="J400" s="7">
        <f>VLOOKUP($B400,Catalogue!$A$2:$F$51,5,0)</f>
        <v>16</v>
      </c>
      <c r="K400" s="7">
        <f>VLOOKUP($B400,Catalogue!$A$2:$F$51,6,0)</f>
        <v>17.600000000000001</v>
      </c>
      <c r="L400" s="7">
        <f t="shared" si="31"/>
        <v>128</v>
      </c>
      <c r="M400" s="7">
        <f t="shared" si="32"/>
        <v>140.80000000000001</v>
      </c>
      <c r="N400">
        <f t="shared" si="33"/>
        <v>8</v>
      </c>
      <c r="O400" t="str">
        <f t="shared" si="34"/>
        <v>Mar</v>
      </c>
      <c r="P400">
        <f t="shared" si="35"/>
        <v>2024</v>
      </c>
    </row>
    <row r="401" spans="1:16" x14ac:dyDescent="0.3">
      <c r="A401" s="1">
        <f t="shared" si="30"/>
        <v>45361</v>
      </c>
      <c r="B401" t="s">
        <v>92</v>
      </c>
      <c r="C401">
        <v>4</v>
      </c>
      <c r="D401" t="s">
        <v>121</v>
      </c>
      <c r="E401" t="s">
        <v>122</v>
      </c>
      <c r="F401" s="5">
        <v>0</v>
      </c>
      <c r="G401" t="str">
        <f>VLOOKUP($B401,Catalogue!$A$2:$F$51,2,0)</f>
        <v>Product40</v>
      </c>
      <c r="H401" t="str">
        <f>VLOOKUP($B401,Catalogue!$A$2:$F$51,3,0)</f>
        <v>Category04</v>
      </c>
      <c r="I401" t="str">
        <f>VLOOKUP($B401,Catalogue!$A$2:$F$51,4,0)</f>
        <v>Lt</v>
      </c>
      <c r="J401" s="7">
        <f>VLOOKUP($B401,Catalogue!$A$2:$F$51,5,0)</f>
        <v>105</v>
      </c>
      <c r="K401" s="7">
        <f>VLOOKUP($B401,Catalogue!$A$2:$F$51,6,0)</f>
        <v>153.30000000000001</v>
      </c>
      <c r="L401" s="7">
        <f t="shared" si="31"/>
        <v>420</v>
      </c>
      <c r="M401" s="7">
        <f t="shared" si="32"/>
        <v>613.20000000000005</v>
      </c>
      <c r="N401">
        <f t="shared" si="33"/>
        <v>10</v>
      </c>
      <c r="O401" t="str">
        <f t="shared" si="34"/>
        <v>Mar</v>
      </c>
      <c r="P401">
        <f t="shared" si="35"/>
        <v>2024</v>
      </c>
    </row>
    <row r="402" spans="1:16" x14ac:dyDescent="0.3">
      <c r="A402" s="1">
        <f t="shared" si="30"/>
        <v>45363</v>
      </c>
      <c r="B402" t="s">
        <v>18</v>
      </c>
      <c r="C402">
        <v>19</v>
      </c>
      <c r="D402" t="s">
        <v>120</v>
      </c>
      <c r="E402" t="s">
        <v>121</v>
      </c>
      <c r="F402" s="5">
        <v>0</v>
      </c>
      <c r="G402" t="str">
        <f>VLOOKUP($B402,Catalogue!$A$2:$F$51,2,0)</f>
        <v>Product5</v>
      </c>
      <c r="H402" t="str">
        <f>VLOOKUP($B402,Catalogue!$A$2:$F$51,3,0)</f>
        <v>Category01</v>
      </c>
      <c r="I402" t="str">
        <f>VLOOKUP($B402,Catalogue!$A$2:$F$51,4,0)</f>
        <v>Kg</v>
      </c>
      <c r="J402" s="7">
        <f>VLOOKUP($B402,Catalogue!$A$2:$F$51,5,0)</f>
        <v>133</v>
      </c>
      <c r="K402" s="7">
        <f>VLOOKUP($B402,Catalogue!$A$2:$F$51,6,0)</f>
        <v>187.53</v>
      </c>
      <c r="L402" s="7">
        <f t="shared" si="31"/>
        <v>2527</v>
      </c>
      <c r="M402" s="7">
        <f t="shared" si="32"/>
        <v>3563.07</v>
      </c>
      <c r="N402">
        <f t="shared" si="33"/>
        <v>12</v>
      </c>
      <c r="O402" t="str">
        <f t="shared" si="34"/>
        <v>Mar</v>
      </c>
      <c r="P402">
        <f t="shared" si="35"/>
        <v>2024</v>
      </c>
    </row>
    <row r="403" spans="1:16" x14ac:dyDescent="0.3">
      <c r="A403" s="1">
        <f t="shared" si="30"/>
        <v>45365</v>
      </c>
      <c r="B403" t="s">
        <v>52</v>
      </c>
      <c r="C403">
        <v>3</v>
      </c>
      <c r="D403" t="s">
        <v>120</v>
      </c>
      <c r="E403" t="s">
        <v>122</v>
      </c>
      <c r="F403" s="5">
        <v>0</v>
      </c>
      <c r="G403" t="str">
        <f>VLOOKUP($B403,Catalogue!$A$2:$F$51,2,0)</f>
        <v>Product21</v>
      </c>
      <c r="H403" t="str">
        <f>VLOOKUP($B403,Catalogue!$A$2:$F$51,3,0)</f>
        <v>Category03</v>
      </c>
      <c r="I403" t="str">
        <f>VLOOKUP($B403,Catalogue!$A$2:$F$51,4,0)</f>
        <v>Kg</v>
      </c>
      <c r="J403" s="7">
        <f>VLOOKUP($B403,Catalogue!$A$2:$F$51,5,0)</f>
        <v>16</v>
      </c>
      <c r="K403" s="7">
        <f>VLOOKUP($B403,Catalogue!$A$2:$F$51,6,0)</f>
        <v>21.12</v>
      </c>
      <c r="L403" s="7">
        <f t="shared" si="31"/>
        <v>48</v>
      </c>
      <c r="M403" s="7">
        <f t="shared" si="32"/>
        <v>63.36</v>
      </c>
      <c r="N403">
        <f t="shared" si="33"/>
        <v>14</v>
      </c>
      <c r="O403" t="str">
        <f t="shared" si="34"/>
        <v>Mar</v>
      </c>
      <c r="P403">
        <f t="shared" si="35"/>
        <v>2024</v>
      </c>
    </row>
    <row r="404" spans="1:16" x14ac:dyDescent="0.3">
      <c r="A404" s="1">
        <f t="shared" si="30"/>
        <v>45367</v>
      </c>
      <c r="B404" t="s">
        <v>73</v>
      </c>
      <c r="C404">
        <v>14</v>
      </c>
      <c r="D404" t="s">
        <v>121</v>
      </c>
      <c r="E404" t="s">
        <v>122</v>
      </c>
      <c r="F404" s="5">
        <v>0</v>
      </c>
      <c r="G404" t="str">
        <f>VLOOKUP($B404,Catalogue!$A$2:$F$51,2,0)</f>
        <v>Product31</v>
      </c>
      <c r="H404" t="str">
        <f>VLOOKUP($B404,Catalogue!$A$2:$F$51,3,0)</f>
        <v>Category03</v>
      </c>
      <c r="I404" t="str">
        <f>VLOOKUP($B404,Catalogue!$A$2:$F$51,4,0)</f>
        <v>Ft</v>
      </c>
      <c r="J404" s="7">
        <f>VLOOKUP($B404,Catalogue!$A$2:$F$51,5,0)</f>
        <v>124</v>
      </c>
      <c r="K404" s="7">
        <f>VLOOKUP($B404,Catalogue!$A$2:$F$51,6,0)</f>
        <v>163.68</v>
      </c>
      <c r="L404" s="7">
        <f t="shared" si="31"/>
        <v>1736</v>
      </c>
      <c r="M404" s="7">
        <f t="shared" si="32"/>
        <v>2291.52</v>
      </c>
      <c r="N404">
        <f t="shared" si="33"/>
        <v>16</v>
      </c>
      <c r="O404" t="str">
        <f t="shared" si="34"/>
        <v>Mar</v>
      </c>
      <c r="P404">
        <f t="shared" si="35"/>
        <v>2024</v>
      </c>
    </row>
    <row r="405" spans="1:16" x14ac:dyDescent="0.3">
      <c r="A405" s="1">
        <f t="shared" si="30"/>
        <v>45369</v>
      </c>
      <c r="B405" t="s">
        <v>38</v>
      </c>
      <c r="C405">
        <v>2</v>
      </c>
      <c r="D405" t="s">
        <v>123</v>
      </c>
      <c r="E405" t="s">
        <v>121</v>
      </c>
      <c r="F405" s="5">
        <v>0</v>
      </c>
      <c r="G405" t="str">
        <f>VLOOKUP($B405,Catalogue!$A$2:$F$51,2,0)</f>
        <v>Product14</v>
      </c>
      <c r="H405" t="str">
        <f>VLOOKUP($B405,Catalogue!$A$2:$F$51,3,0)</f>
        <v>Category02</v>
      </c>
      <c r="I405" t="str">
        <f>VLOOKUP($B405,Catalogue!$A$2:$F$51,4,0)</f>
        <v>No.</v>
      </c>
      <c r="J405" s="7">
        <f>VLOOKUP($B405,Catalogue!$A$2:$F$51,5,0)</f>
        <v>98</v>
      </c>
      <c r="K405" s="7">
        <f>VLOOKUP($B405,Catalogue!$A$2:$F$51,6,0)</f>
        <v>110.74</v>
      </c>
      <c r="L405" s="7">
        <f t="shared" si="31"/>
        <v>196</v>
      </c>
      <c r="M405" s="7">
        <f t="shared" si="32"/>
        <v>221.48</v>
      </c>
      <c r="N405">
        <f t="shared" si="33"/>
        <v>18</v>
      </c>
      <c r="O405" t="str">
        <f t="shared" si="34"/>
        <v>Mar</v>
      </c>
      <c r="P405">
        <f t="shared" si="35"/>
        <v>2024</v>
      </c>
    </row>
    <row r="406" spans="1:16" x14ac:dyDescent="0.3">
      <c r="A406" s="1">
        <f t="shared" si="30"/>
        <v>45371</v>
      </c>
      <c r="B406" t="s">
        <v>25</v>
      </c>
      <c r="C406">
        <v>7</v>
      </c>
      <c r="D406" t="s">
        <v>123</v>
      </c>
      <c r="E406" t="s">
        <v>122</v>
      </c>
      <c r="F406" s="5">
        <v>0</v>
      </c>
      <c r="G406" t="str">
        <f>VLOOKUP($B406,Catalogue!$A$2:$F$51,2,0)</f>
        <v>Product8</v>
      </c>
      <c r="H406" t="str">
        <f>VLOOKUP($B406,Catalogue!$A$2:$F$51,3,0)</f>
        <v>Category01</v>
      </c>
      <c r="I406" t="str">
        <f>VLOOKUP($B406,Catalogue!$A$2:$F$51,4,0)</f>
        <v>Lt</v>
      </c>
      <c r="J406" s="7">
        <f>VLOOKUP($B406,Catalogue!$A$2:$F$51,5,0)</f>
        <v>16</v>
      </c>
      <c r="K406" s="7">
        <f>VLOOKUP($B406,Catalogue!$A$2:$F$51,6,0)</f>
        <v>17.600000000000001</v>
      </c>
      <c r="L406" s="7">
        <f t="shared" si="31"/>
        <v>112</v>
      </c>
      <c r="M406" s="7">
        <f t="shared" si="32"/>
        <v>123.20000000000002</v>
      </c>
      <c r="N406">
        <f t="shared" si="33"/>
        <v>20</v>
      </c>
      <c r="O406" t="str">
        <f t="shared" si="34"/>
        <v>Mar</v>
      </c>
      <c r="P406">
        <f t="shared" si="35"/>
        <v>2024</v>
      </c>
    </row>
    <row r="407" spans="1:16" x14ac:dyDescent="0.3">
      <c r="A407" s="1">
        <f t="shared" si="30"/>
        <v>45373</v>
      </c>
      <c r="B407" t="s">
        <v>12</v>
      </c>
      <c r="C407">
        <v>4</v>
      </c>
      <c r="D407" t="s">
        <v>121</v>
      </c>
      <c r="E407" t="s">
        <v>122</v>
      </c>
      <c r="F407" s="5">
        <v>0</v>
      </c>
      <c r="G407" t="str">
        <f>VLOOKUP($B407,Catalogue!$A$2:$F$51,2,0)</f>
        <v>Product3</v>
      </c>
      <c r="H407" t="str">
        <f>VLOOKUP($B407,Catalogue!$A$2:$F$51,3,0)</f>
        <v>Category01</v>
      </c>
      <c r="I407" t="str">
        <f>VLOOKUP($B407,Catalogue!$A$2:$F$51,4,0)</f>
        <v>Lt</v>
      </c>
      <c r="J407" s="7">
        <f>VLOOKUP($B407,Catalogue!$A$2:$F$51,5,0)</f>
        <v>44</v>
      </c>
      <c r="K407" s="7">
        <f>VLOOKUP($B407,Catalogue!$A$2:$F$51,6,0)</f>
        <v>50.16</v>
      </c>
      <c r="L407" s="7">
        <f t="shared" si="31"/>
        <v>176</v>
      </c>
      <c r="M407" s="7">
        <f t="shared" si="32"/>
        <v>200.64</v>
      </c>
      <c r="N407">
        <f t="shared" si="33"/>
        <v>22</v>
      </c>
      <c r="O407" t="str">
        <f t="shared" si="34"/>
        <v>Mar</v>
      </c>
      <c r="P407">
        <f t="shared" si="35"/>
        <v>2024</v>
      </c>
    </row>
    <row r="408" spans="1:16" x14ac:dyDescent="0.3">
      <c r="A408" s="1">
        <f t="shared" si="30"/>
        <v>45375</v>
      </c>
      <c r="B408" t="s">
        <v>46</v>
      </c>
      <c r="C408">
        <v>20</v>
      </c>
      <c r="D408" t="s">
        <v>120</v>
      </c>
      <c r="E408" t="s">
        <v>121</v>
      </c>
      <c r="F408" s="5">
        <v>0</v>
      </c>
      <c r="G408" t="str">
        <f>VLOOKUP($B408,Catalogue!$A$2:$F$51,2,0)</f>
        <v>Product18</v>
      </c>
      <c r="H408" t="str">
        <f>VLOOKUP($B408,Catalogue!$A$2:$F$51,3,0)</f>
        <v>Category02</v>
      </c>
      <c r="I408" t="str">
        <f>VLOOKUP($B408,Catalogue!$A$2:$F$51,4,0)</f>
        <v>Kg</v>
      </c>
      <c r="J408" s="7">
        <f>VLOOKUP($B408,Catalogue!$A$2:$F$51,5,0)</f>
        <v>133</v>
      </c>
      <c r="K408" s="7">
        <f>VLOOKUP($B408,Catalogue!$A$2:$F$51,6,0)</f>
        <v>146.30000000000001</v>
      </c>
      <c r="L408" s="7">
        <f t="shared" si="31"/>
        <v>2660</v>
      </c>
      <c r="M408" s="7">
        <f t="shared" si="32"/>
        <v>2926</v>
      </c>
      <c r="N408">
        <f t="shared" si="33"/>
        <v>24</v>
      </c>
      <c r="O408" t="str">
        <f t="shared" si="34"/>
        <v>Mar</v>
      </c>
      <c r="P408">
        <f t="shared" si="35"/>
        <v>2024</v>
      </c>
    </row>
    <row r="409" spans="1:16" x14ac:dyDescent="0.3">
      <c r="A409" s="1">
        <f t="shared" si="30"/>
        <v>45377</v>
      </c>
      <c r="B409" t="s">
        <v>82</v>
      </c>
      <c r="C409">
        <v>15</v>
      </c>
      <c r="D409" t="s">
        <v>120</v>
      </c>
      <c r="E409" t="s">
        <v>122</v>
      </c>
      <c r="F409" s="5">
        <v>0</v>
      </c>
      <c r="G409" t="str">
        <f>VLOOKUP($B409,Catalogue!$A$2:$F$51,2,0)</f>
        <v>Product35</v>
      </c>
      <c r="H409" t="str">
        <f>VLOOKUP($B409,Catalogue!$A$2:$F$51,3,0)</f>
        <v>Category04</v>
      </c>
      <c r="I409" t="str">
        <f>VLOOKUP($B409,Catalogue!$A$2:$F$51,4,0)</f>
        <v>Lt</v>
      </c>
      <c r="J409" s="7">
        <f>VLOOKUP($B409,Catalogue!$A$2:$F$51,5,0)</f>
        <v>123</v>
      </c>
      <c r="K409" s="7">
        <f>VLOOKUP($B409,Catalogue!$A$2:$F$51,6,0)</f>
        <v>173.43</v>
      </c>
      <c r="L409" s="7">
        <f t="shared" si="31"/>
        <v>1845</v>
      </c>
      <c r="M409" s="7">
        <f t="shared" si="32"/>
        <v>2601.4500000000003</v>
      </c>
      <c r="N409">
        <f t="shared" si="33"/>
        <v>26</v>
      </c>
      <c r="O409" t="str">
        <f t="shared" si="34"/>
        <v>Mar</v>
      </c>
      <c r="P409">
        <f t="shared" si="35"/>
        <v>2024</v>
      </c>
    </row>
    <row r="410" spans="1:16" x14ac:dyDescent="0.3">
      <c r="A410" s="1">
        <f t="shared" si="30"/>
        <v>45379</v>
      </c>
      <c r="B410" t="s">
        <v>42</v>
      </c>
      <c r="C410">
        <v>2</v>
      </c>
      <c r="D410" t="s">
        <v>121</v>
      </c>
      <c r="E410" t="s">
        <v>121</v>
      </c>
      <c r="F410" s="5">
        <v>0</v>
      </c>
      <c r="G410" t="str">
        <f>VLOOKUP($B410,Catalogue!$A$2:$F$51,2,0)</f>
        <v>Product16</v>
      </c>
      <c r="H410" t="str">
        <f>VLOOKUP($B410,Catalogue!$A$2:$F$51,3,0)</f>
        <v>Category02</v>
      </c>
      <c r="I410" t="str">
        <f>VLOOKUP($B410,Catalogue!$A$2:$F$51,4,0)</f>
        <v>Lt</v>
      </c>
      <c r="J410" s="7">
        <f>VLOOKUP($B410,Catalogue!$A$2:$F$51,5,0)</f>
        <v>44</v>
      </c>
      <c r="K410" s="7">
        <f>VLOOKUP($B410,Catalogue!$A$2:$F$51,6,0)</f>
        <v>72.599999999999994</v>
      </c>
      <c r="L410" s="7">
        <f t="shared" si="31"/>
        <v>88</v>
      </c>
      <c r="M410" s="7">
        <f t="shared" si="32"/>
        <v>145.19999999999999</v>
      </c>
      <c r="N410">
        <f t="shared" si="33"/>
        <v>28</v>
      </c>
      <c r="O410" t="str">
        <f t="shared" si="34"/>
        <v>Mar</v>
      </c>
      <c r="P410">
        <f t="shared" si="35"/>
        <v>2024</v>
      </c>
    </row>
    <row r="411" spans="1:16" x14ac:dyDescent="0.3">
      <c r="A411" s="1">
        <f t="shared" si="30"/>
        <v>45381</v>
      </c>
      <c r="B411" t="s">
        <v>73</v>
      </c>
      <c r="C411">
        <v>9</v>
      </c>
      <c r="D411" t="s">
        <v>120</v>
      </c>
      <c r="E411" t="s">
        <v>122</v>
      </c>
      <c r="F411" s="5">
        <v>0</v>
      </c>
      <c r="G411" t="str">
        <f>VLOOKUP($B411,Catalogue!$A$2:$F$51,2,0)</f>
        <v>Product31</v>
      </c>
      <c r="H411" t="str">
        <f>VLOOKUP($B411,Catalogue!$A$2:$F$51,3,0)</f>
        <v>Category03</v>
      </c>
      <c r="I411" t="str">
        <f>VLOOKUP($B411,Catalogue!$A$2:$F$51,4,0)</f>
        <v>Ft</v>
      </c>
      <c r="J411" s="7">
        <f>VLOOKUP($B411,Catalogue!$A$2:$F$51,5,0)</f>
        <v>124</v>
      </c>
      <c r="K411" s="7">
        <f>VLOOKUP($B411,Catalogue!$A$2:$F$51,6,0)</f>
        <v>163.68</v>
      </c>
      <c r="L411" s="7">
        <f t="shared" si="31"/>
        <v>1116</v>
      </c>
      <c r="M411" s="7">
        <f t="shared" si="32"/>
        <v>1473.1200000000001</v>
      </c>
      <c r="N411">
        <f t="shared" si="33"/>
        <v>30</v>
      </c>
      <c r="O411" t="str">
        <f t="shared" si="34"/>
        <v>Mar</v>
      </c>
      <c r="P411">
        <f t="shared" si="35"/>
        <v>2024</v>
      </c>
    </row>
    <row r="412" spans="1:16" x14ac:dyDescent="0.3">
      <c r="A412" s="1">
        <f t="shared" si="30"/>
        <v>45383</v>
      </c>
      <c r="B412" t="s">
        <v>10</v>
      </c>
      <c r="C412">
        <v>6</v>
      </c>
      <c r="D412" t="s">
        <v>120</v>
      </c>
      <c r="E412" t="s">
        <v>121</v>
      </c>
      <c r="F412" s="5">
        <v>0</v>
      </c>
      <c r="G412" t="str">
        <f>VLOOKUP($B412,Catalogue!$A$2:$F$51,2,0)</f>
        <v>Product2</v>
      </c>
      <c r="H412" t="str">
        <f>VLOOKUP($B412,Catalogue!$A$2:$F$51,3,0)</f>
        <v>Category01</v>
      </c>
      <c r="I412" t="str">
        <f>VLOOKUP($B412,Catalogue!$A$2:$F$51,4,0)</f>
        <v>Kg</v>
      </c>
      <c r="J412" s="7">
        <f>VLOOKUP($B412,Catalogue!$A$2:$F$51,5,0)</f>
        <v>105</v>
      </c>
      <c r="K412" s="7">
        <f>VLOOKUP($B412,Catalogue!$A$2:$F$51,6,0)</f>
        <v>117.6</v>
      </c>
      <c r="L412" s="7">
        <f t="shared" si="31"/>
        <v>630</v>
      </c>
      <c r="M412" s="7">
        <f t="shared" si="32"/>
        <v>705.59999999999991</v>
      </c>
      <c r="N412">
        <f t="shared" si="33"/>
        <v>1</v>
      </c>
      <c r="O412" t="str">
        <f t="shared" si="34"/>
        <v>Apr</v>
      </c>
      <c r="P412">
        <f t="shared" si="35"/>
        <v>2024</v>
      </c>
    </row>
    <row r="413" spans="1:16" x14ac:dyDescent="0.3">
      <c r="A413" s="1">
        <f t="shared" si="30"/>
        <v>45385</v>
      </c>
      <c r="B413" t="s">
        <v>111</v>
      </c>
      <c r="C413">
        <v>8</v>
      </c>
      <c r="D413" t="s">
        <v>121</v>
      </c>
      <c r="E413" t="s">
        <v>122</v>
      </c>
      <c r="F413" s="5">
        <v>0</v>
      </c>
      <c r="G413" t="str">
        <f>VLOOKUP($B413,Catalogue!$A$2:$F$51,2,0)</f>
        <v>Product49</v>
      </c>
      <c r="H413" t="str">
        <f>VLOOKUP($B413,Catalogue!$A$2:$F$51,3,0)</f>
        <v>Category05</v>
      </c>
      <c r="I413" t="str">
        <f>VLOOKUP($B413,Catalogue!$A$2:$F$51,4,0)</f>
        <v>Kg</v>
      </c>
      <c r="J413" s="7">
        <f>VLOOKUP($B413,Catalogue!$A$2:$F$51,5,0)</f>
        <v>136</v>
      </c>
      <c r="K413" s="7">
        <f>VLOOKUP($B413,Catalogue!$A$2:$F$51,6,0)</f>
        <v>183.6</v>
      </c>
      <c r="L413" s="7">
        <f t="shared" si="31"/>
        <v>1088</v>
      </c>
      <c r="M413" s="7">
        <f t="shared" si="32"/>
        <v>1468.8</v>
      </c>
      <c r="N413">
        <f t="shared" si="33"/>
        <v>3</v>
      </c>
      <c r="O413" t="str">
        <f t="shared" si="34"/>
        <v>Apr</v>
      </c>
      <c r="P413">
        <f t="shared" si="35"/>
        <v>2024</v>
      </c>
    </row>
    <row r="414" spans="1:16" x14ac:dyDescent="0.3">
      <c r="A414" s="1">
        <f t="shared" si="30"/>
        <v>45387</v>
      </c>
      <c r="B414" t="s">
        <v>94</v>
      </c>
      <c r="C414">
        <v>12</v>
      </c>
      <c r="D414" t="s">
        <v>123</v>
      </c>
      <c r="E414" t="s">
        <v>122</v>
      </c>
      <c r="F414" s="5">
        <v>0</v>
      </c>
      <c r="G414" t="str">
        <f>VLOOKUP($B414,Catalogue!$A$2:$F$51,2,0)</f>
        <v>Product41</v>
      </c>
      <c r="H414" t="str">
        <f>VLOOKUP($B414,Catalogue!$A$2:$F$51,3,0)</f>
        <v>Category04</v>
      </c>
      <c r="I414" t="str">
        <f>VLOOKUP($B414,Catalogue!$A$2:$F$51,4,0)</f>
        <v>Kg</v>
      </c>
      <c r="J414" s="7">
        <f>VLOOKUP($B414,Catalogue!$A$2:$F$51,5,0)</f>
        <v>44</v>
      </c>
      <c r="K414" s="7">
        <f>VLOOKUP($B414,Catalogue!$A$2:$F$51,6,0)</f>
        <v>58.08</v>
      </c>
      <c r="L414" s="7">
        <f t="shared" si="31"/>
        <v>528</v>
      </c>
      <c r="M414" s="7">
        <f t="shared" si="32"/>
        <v>696.96</v>
      </c>
      <c r="N414">
        <f t="shared" si="33"/>
        <v>5</v>
      </c>
      <c r="O414" t="str">
        <f t="shared" si="34"/>
        <v>Apr</v>
      </c>
      <c r="P414">
        <f t="shared" si="35"/>
        <v>2024</v>
      </c>
    </row>
    <row r="415" spans="1:16" x14ac:dyDescent="0.3">
      <c r="A415" s="1">
        <f t="shared" si="30"/>
        <v>45389</v>
      </c>
      <c r="B415" t="s">
        <v>65</v>
      </c>
      <c r="C415">
        <v>13</v>
      </c>
      <c r="D415" t="s">
        <v>123</v>
      </c>
      <c r="E415" t="s">
        <v>121</v>
      </c>
      <c r="F415" s="5">
        <v>0</v>
      </c>
      <c r="G415" t="str">
        <f>VLOOKUP($B415,Catalogue!$A$2:$F$51,2,0)</f>
        <v>Product27</v>
      </c>
      <c r="H415" t="str">
        <f>VLOOKUP($B415,Catalogue!$A$2:$F$51,3,0)</f>
        <v>Category03</v>
      </c>
      <c r="I415" t="str">
        <f>VLOOKUP($B415,Catalogue!$A$2:$F$51,4,0)</f>
        <v>Lt</v>
      </c>
      <c r="J415" s="7">
        <f>VLOOKUP($B415,Catalogue!$A$2:$F$51,5,0)</f>
        <v>105</v>
      </c>
      <c r="K415" s="7">
        <f>VLOOKUP($B415,Catalogue!$A$2:$F$51,6,0)</f>
        <v>117.6</v>
      </c>
      <c r="L415" s="7">
        <f t="shared" si="31"/>
        <v>1365</v>
      </c>
      <c r="M415" s="7">
        <f t="shared" si="32"/>
        <v>1528.8</v>
      </c>
      <c r="N415">
        <f t="shared" si="33"/>
        <v>7</v>
      </c>
      <c r="O415" t="str">
        <f t="shared" si="34"/>
        <v>Apr</v>
      </c>
      <c r="P415">
        <f t="shared" si="35"/>
        <v>2024</v>
      </c>
    </row>
    <row r="416" spans="1:16" x14ac:dyDescent="0.3">
      <c r="A416" s="1">
        <f t="shared" si="30"/>
        <v>45391</v>
      </c>
      <c r="B416" t="s">
        <v>69</v>
      </c>
      <c r="C416">
        <v>14</v>
      </c>
      <c r="D416" t="s">
        <v>121</v>
      </c>
      <c r="E416" t="s">
        <v>122</v>
      </c>
      <c r="F416" s="5">
        <v>0</v>
      </c>
      <c r="G416" t="str">
        <f>VLOOKUP($B416,Catalogue!$A$2:$F$51,2,0)</f>
        <v>Product29</v>
      </c>
      <c r="H416" t="str">
        <f>VLOOKUP($B416,Catalogue!$A$2:$F$51,3,0)</f>
        <v>Category03</v>
      </c>
      <c r="I416" t="str">
        <f>VLOOKUP($B416,Catalogue!$A$2:$F$51,4,0)</f>
        <v>Kg</v>
      </c>
      <c r="J416" s="7">
        <f>VLOOKUP($B416,Catalogue!$A$2:$F$51,5,0)</f>
        <v>71</v>
      </c>
      <c r="K416" s="7">
        <f>VLOOKUP($B416,Catalogue!$A$2:$F$51,6,0)</f>
        <v>95.85</v>
      </c>
      <c r="L416" s="7">
        <f t="shared" si="31"/>
        <v>994</v>
      </c>
      <c r="M416" s="7">
        <f t="shared" si="32"/>
        <v>1341.8999999999999</v>
      </c>
      <c r="N416">
        <f t="shared" si="33"/>
        <v>9</v>
      </c>
      <c r="O416" t="str">
        <f t="shared" si="34"/>
        <v>Apr</v>
      </c>
      <c r="P416">
        <f t="shared" si="35"/>
        <v>2024</v>
      </c>
    </row>
    <row r="417" spans="1:16" x14ac:dyDescent="0.3">
      <c r="A417" s="1">
        <f t="shared" si="30"/>
        <v>45393</v>
      </c>
      <c r="B417" t="s">
        <v>20</v>
      </c>
      <c r="C417">
        <v>2</v>
      </c>
      <c r="D417" t="s">
        <v>120</v>
      </c>
      <c r="E417" t="s">
        <v>122</v>
      </c>
      <c r="F417" s="5">
        <v>0</v>
      </c>
      <c r="G417" t="str">
        <f>VLOOKUP($B417,Catalogue!$A$2:$F$51,2,0)</f>
        <v>Product6</v>
      </c>
      <c r="H417" t="str">
        <f>VLOOKUP($B417,Catalogue!$A$2:$F$51,3,0)</f>
        <v>Category01</v>
      </c>
      <c r="I417" t="str">
        <f>VLOOKUP($B417,Catalogue!$A$2:$F$51,4,0)</f>
        <v>No.</v>
      </c>
      <c r="J417" s="7">
        <f>VLOOKUP($B417,Catalogue!$A$2:$F$51,5,0)</f>
        <v>124</v>
      </c>
      <c r="K417" s="7">
        <f>VLOOKUP($B417,Catalogue!$A$2:$F$51,6,0)</f>
        <v>204.60000000000002</v>
      </c>
      <c r="L417" s="7">
        <f t="shared" si="31"/>
        <v>248</v>
      </c>
      <c r="M417" s="7">
        <f t="shared" si="32"/>
        <v>409.20000000000005</v>
      </c>
      <c r="N417">
        <f t="shared" si="33"/>
        <v>11</v>
      </c>
      <c r="O417" t="str">
        <f t="shared" si="34"/>
        <v>Apr</v>
      </c>
      <c r="P417">
        <f t="shared" si="35"/>
        <v>2024</v>
      </c>
    </row>
    <row r="418" spans="1:16" x14ac:dyDescent="0.3">
      <c r="A418" s="1">
        <f t="shared" si="30"/>
        <v>45395</v>
      </c>
      <c r="B418" t="s">
        <v>78</v>
      </c>
      <c r="C418">
        <v>19</v>
      </c>
      <c r="D418" t="s">
        <v>120</v>
      </c>
      <c r="E418" t="s">
        <v>121</v>
      </c>
      <c r="F418" s="5">
        <v>0</v>
      </c>
      <c r="G418" t="str">
        <f>VLOOKUP($B418,Catalogue!$A$2:$F$51,2,0)</f>
        <v>Product33</v>
      </c>
      <c r="H418" t="str">
        <f>VLOOKUP($B418,Catalogue!$A$2:$F$51,3,0)</f>
        <v>Category04</v>
      </c>
      <c r="I418" t="str">
        <f>VLOOKUP($B418,Catalogue!$A$2:$F$51,4,0)</f>
        <v>Kg</v>
      </c>
      <c r="J418" s="7">
        <f>VLOOKUP($B418,Catalogue!$A$2:$F$51,5,0)</f>
        <v>16</v>
      </c>
      <c r="K418" s="7">
        <f>VLOOKUP($B418,Catalogue!$A$2:$F$51,6,0)</f>
        <v>18.240000000000002</v>
      </c>
      <c r="L418" s="7">
        <f t="shared" si="31"/>
        <v>304</v>
      </c>
      <c r="M418" s="7">
        <f t="shared" si="32"/>
        <v>346.56000000000006</v>
      </c>
      <c r="N418">
        <f t="shared" si="33"/>
        <v>13</v>
      </c>
      <c r="O418" t="str">
        <f t="shared" si="34"/>
        <v>Apr</v>
      </c>
      <c r="P418">
        <f t="shared" si="35"/>
        <v>2024</v>
      </c>
    </row>
    <row r="419" spans="1:16" x14ac:dyDescent="0.3">
      <c r="A419" s="1">
        <f t="shared" si="30"/>
        <v>45397</v>
      </c>
      <c r="B419" t="s">
        <v>50</v>
      </c>
      <c r="C419">
        <v>19</v>
      </c>
      <c r="D419" t="s">
        <v>121</v>
      </c>
      <c r="E419" t="s">
        <v>122</v>
      </c>
      <c r="F419" s="5">
        <v>0</v>
      </c>
      <c r="G419" t="str">
        <f>VLOOKUP($B419,Catalogue!$A$2:$F$51,2,0)</f>
        <v>Product20</v>
      </c>
      <c r="H419" t="str">
        <f>VLOOKUP($B419,Catalogue!$A$2:$F$51,3,0)</f>
        <v>Category02</v>
      </c>
      <c r="I419" t="str">
        <f>VLOOKUP($B419,Catalogue!$A$2:$F$51,4,0)</f>
        <v>Ft</v>
      </c>
      <c r="J419" s="7">
        <f>VLOOKUP($B419,Catalogue!$A$2:$F$51,5,0)</f>
        <v>10</v>
      </c>
      <c r="K419" s="7">
        <f>VLOOKUP($B419,Catalogue!$A$2:$F$51,6,0)</f>
        <v>14.600000000000001</v>
      </c>
      <c r="L419" s="7">
        <f t="shared" si="31"/>
        <v>190</v>
      </c>
      <c r="M419" s="7">
        <f t="shared" si="32"/>
        <v>277.40000000000003</v>
      </c>
      <c r="N419">
        <f t="shared" si="33"/>
        <v>15</v>
      </c>
      <c r="O419" t="str">
        <f t="shared" si="34"/>
        <v>Apr</v>
      </c>
      <c r="P419">
        <f t="shared" si="35"/>
        <v>2024</v>
      </c>
    </row>
    <row r="420" spans="1:16" x14ac:dyDescent="0.3">
      <c r="A420" s="1">
        <f t="shared" si="30"/>
        <v>45399</v>
      </c>
      <c r="B420" t="s">
        <v>20</v>
      </c>
      <c r="C420">
        <v>7</v>
      </c>
      <c r="D420" t="s">
        <v>120</v>
      </c>
      <c r="E420" t="s">
        <v>121</v>
      </c>
      <c r="F420" s="5">
        <v>0</v>
      </c>
      <c r="G420" t="str">
        <f>VLOOKUP($B420,Catalogue!$A$2:$F$51,2,0)</f>
        <v>Product6</v>
      </c>
      <c r="H420" t="str">
        <f>VLOOKUP($B420,Catalogue!$A$2:$F$51,3,0)</f>
        <v>Category01</v>
      </c>
      <c r="I420" t="str">
        <f>VLOOKUP($B420,Catalogue!$A$2:$F$51,4,0)</f>
        <v>No.</v>
      </c>
      <c r="J420" s="7">
        <f>VLOOKUP($B420,Catalogue!$A$2:$F$51,5,0)</f>
        <v>124</v>
      </c>
      <c r="K420" s="7">
        <f>VLOOKUP($B420,Catalogue!$A$2:$F$51,6,0)</f>
        <v>204.60000000000002</v>
      </c>
      <c r="L420" s="7">
        <f t="shared" si="31"/>
        <v>868</v>
      </c>
      <c r="M420" s="7">
        <f t="shared" si="32"/>
        <v>1432.2000000000003</v>
      </c>
      <c r="N420">
        <f t="shared" si="33"/>
        <v>17</v>
      </c>
      <c r="O420" t="str">
        <f t="shared" si="34"/>
        <v>Apr</v>
      </c>
      <c r="P420">
        <f t="shared" si="35"/>
        <v>2024</v>
      </c>
    </row>
    <row r="421" spans="1:16" x14ac:dyDescent="0.3">
      <c r="A421" s="1">
        <f t="shared" si="30"/>
        <v>45401</v>
      </c>
      <c r="B421" t="s">
        <v>105</v>
      </c>
      <c r="C421">
        <v>14</v>
      </c>
      <c r="D421" t="s">
        <v>120</v>
      </c>
      <c r="E421" t="s">
        <v>122</v>
      </c>
      <c r="F421" s="5">
        <v>0</v>
      </c>
      <c r="G421" t="str">
        <f>VLOOKUP($B421,Catalogue!$A$2:$F$51,2,0)</f>
        <v>Product46</v>
      </c>
      <c r="H421" t="str">
        <f>VLOOKUP($B421,Catalogue!$A$2:$F$51,3,0)</f>
        <v>Category05</v>
      </c>
      <c r="I421" t="str">
        <f>VLOOKUP($B421,Catalogue!$A$2:$F$51,4,0)</f>
        <v>No.</v>
      </c>
      <c r="J421" s="7">
        <f>VLOOKUP($B421,Catalogue!$A$2:$F$51,5,0)</f>
        <v>16</v>
      </c>
      <c r="K421" s="7">
        <f>VLOOKUP($B421,Catalogue!$A$2:$F$51,6,0)</f>
        <v>26.4</v>
      </c>
      <c r="L421" s="7">
        <f t="shared" si="31"/>
        <v>224</v>
      </c>
      <c r="M421" s="7">
        <f t="shared" si="32"/>
        <v>369.59999999999997</v>
      </c>
      <c r="N421">
        <f t="shared" si="33"/>
        <v>19</v>
      </c>
      <c r="O421" t="str">
        <f t="shared" si="34"/>
        <v>Apr</v>
      </c>
      <c r="P421">
        <f t="shared" si="35"/>
        <v>2024</v>
      </c>
    </row>
    <row r="422" spans="1:16" x14ac:dyDescent="0.3">
      <c r="A422" s="1">
        <f t="shared" si="30"/>
        <v>45403</v>
      </c>
      <c r="B422" t="s">
        <v>42</v>
      </c>
      <c r="C422">
        <v>7</v>
      </c>
      <c r="D422" t="s">
        <v>121</v>
      </c>
      <c r="E422" t="s">
        <v>121</v>
      </c>
      <c r="F422" s="5">
        <v>0</v>
      </c>
      <c r="G422" t="str">
        <f>VLOOKUP($B422,Catalogue!$A$2:$F$51,2,0)</f>
        <v>Product16</v>
      </c>
      <c r="H422" t="str">
        <f>VLOOKUP($B422,Catalogue!$A$2:$F$51,3,0)</f>
        <v>Category02</v>
      </c>
      <c r="I422" t="str">
        <f>VLOOKUP($B422,Catalogue!$A$2:$F$51,4,0)</f>
        <v>Lt</v>
      </c>
      <c r="J422" s="7">
        <f>VLOOKUP($B422,Catalogue!$A$2:$F$51,5,0)</f>
        <v>44</v>
      </c>
      <c r="K422" s="7">
        <f>VLOOKUP($B422,Catalogue!$A$2:$F$51,6,0)</f>
        <v>72.599999999999994</v>
      </c>
      <c r="L422" s="7">
        <f t="shared" si="31"/>
        <v>308</v>
      </c>
      <c r="M422" s="7">
        <f t="shared" si="32"/>
        <v>508.19999999999993</v>
      </c>
      <c r="N422">
        <f t="shared" si="33"/>
        <v>21</v>
      </c>
      <c r="O422" t="str">
        <f t="shared" si="34"/>
        <v>Apr</v>
      </c>
      <c r="P422">
        <f t="shared" si="35"/>
        <v>2024</v>
      </c>
    </row>
    <row r="423" spans="1:16" x14ac:dyDescent="0.3">
      <c r="A423" s="1">
        <f t="shared" si="30"/>
        <v>45405</v>
      </c>
      <c r="B423" t="s">
        <v>71</v>
      </c>
      <c r="C423">
        <v>10</v>
      </c>
      <c r="D423" t="s">
        <v>123</v>
      </c>
      <c r="E423" t="s">
        <v>122</v>
      </c>
      <c r="F423" s="5">
        <v>0</v>
      </c>
      <c r="G423" t="str">
        <f>VLOOKUP($B423,Catalogue!$A$2:$F$51,2,0)</f>
        <v>Product30</v>
      </c>
      <c r="H423" t="str">
        <f>VLOOKUP($B423,Catalogue!$A$2:$F$51,3,0)</f>
        <v>Category03</v>
      </c>
      <c r="I423" t="str">
        <f>VLOOKUP($B423,Catalogue!$A$2:$F$51,4,0)</f>
        <v>No.</v>
      </c>
      <c r="J423" s="7">
        <f>VLOOKUP($B423,Catalogue!$A$2:$F$51,5,0)</f>
        <v>133</v>
      </c>
      <c r="K423" s="7">
        <f>VLOOKUP($B423,Catalogue!$A$2:$F$51,6,0)</f>
        <v>194.18</v>
      </c>
      <c r="L423" s="7">
        <f t="shared" si="31"/>
        <v>1330</v>
      </c>
      <c r="M423" s="7">
        <f t="shared" si="32"/>
        <v>1941.8000000000002</v>
      </c>
      <c r="N423">
        <f t="shared" si="33"/>
        <v>23</v>
      </c>
      <c r="O423" t="str">
        <f t="shared" si="34"/>
        <v>Apr</v>
      </c>
      <c r="P423">
        <f t="shared" si="35"/>
        <v>2024</v>
      </c>
    </row>
    <row r="424" spans="1:16" x14ac:dyDescent="0.3">
      <c r="A424" s="1">
        <f t="shared" si="30"/>
        <v>45407</v>
      </c>
      <c r="B424" t="s">
        <v>50</v>
      </c>
      <c r="C424">
        <v>18</v>
      </c>
      <c r="D424" t="s">
        <v>123</v>
      </c>
      <c r="E424" t="s">
        <v>122</v>
      </c>
      <c r="F424" s="5">
        <v>0</v>
      </c>
      <c r="G424" t="str">
        <f>VLOOKUP($B424,Catalogue!$A$2:$F$51,2,0)</f>
        <v>Product20</v>
      </c>
      <c r="H424" t="str">
        <f>VLOOKUP($B424,Catalogue!$A$2:$F$51,3,0)</f>
        <v>Category02</v>
      </c>
      <c r="I424" t="str">
        <f>VLOOKUP($B424,Catalogue!$A$2:$F$51,4,0)</f>
        <v>Ft</v>
      </c>
      <c r="J424" s="7">
        <f>VLOOKUP($B424,Catalogue!$A$2:$F$51,5,0)</f>
        <v>10</v>
      </c>
      <c r="K424" s="7">
        <f>VLOOKUP($B424,Catalogue!$A$2:$F$51,6,0)</f>
        <v>14.600000000000001</v>
      </c>
      <c r="L424" s="7">
        <f t="shared" si="31"/>
        <v>180</v>
      </c>
      <c r="M424" s="7">
        <f t="shared" si="32"/>
        <v>262.8</v>
      </c>
      <c r="N424">
        <f t="shared" si="33"/>
        <v>25</v>
      </c>
      <c r="O424" t="str">
        <f t="shared" si="34"/>
        <v>Apr</v>
      </c>
      <c r="P424">
        <f t="shared" si="35"/>
        <v>2024</v>
      </c>
    </row>
    <row r="425" spans="1:16" x14ac:dyDescent="0.3">
      <c r="A425" s="1">
        <f t="shared" si="30"/>
        <v>45409</v>
      </c>
      <c r="B425" t="s">
        <v>46</v>
      </c>
      <c r="C425">
        <v>13</v>
      </c>
      <c r="D425" t="s">
        <v>121</v>
      </c>
      <c r="E425" t="s">
        <v>121</v>
      </c>
      <c r="F425" s="5">
        <v>0</v>
      </c>
      <c r="G425" t="str">
        <f>VLOOKUP($B425,Catalogue!$A$2:$F$51,2,0)</f>
        <v>Product18</v>
      </c>
      <c r="H425" t="str">
        <f>VLOOKUP($B425,Catalogue!$A$2:$F$51,3,0)</f>
        <v>Category02</v>
      </c>
      <c r="I425" t="str">
        <f>VLOOKUP($B425,Catalogue!$A$2:$F$51,4,0)</f>
        <v>Kg</v>
      </c>
      <c r="J425" s="7">
        <f>VLOOKUP($B425,Catalogue!$A$2:$F$51,5,0)</f>
        <v>133</v>
      </c>
      <c r="K425" s="7">
        <f>VLOOKUP($B425,Catalogue!$A$2:$F$51,6,0)</f>
        <v>146.30000000000001</v>
      </c>
      <c r="L425" s="7">
        <f t="shared" si="31"/>
        <v>1729</v>
      </c>
      <c r="M425" s="7">
        <f t="shared" si="32"/>
        <v>1901.9</v>
      </c>
      <c r="N425">
        <f t="shared" si="33"/>
        <v>27</v>
      </c>
      <c r="O425" t="str">
        <f t="shared" si="34"/>
        <v>Apr</v>
      </c>
      <c r="P425">
        <f t="shared" si="35"/>
        <v>2024</v>
      </c>
    </row>
    <row r="426" spans="1:16" x14ac:dyDescent="0.3">
      <c r="A426" s="1">
        <f t="shared" si="30"/>
        <v>45411</v>
      </c>
      <c r="B426" t="s">
        <v>101</v>
      </c>
      <c r="C426">
        <v>12</v>
      </c>
      <c r="D426" t="s">
        <v>120</v>
      </c>
      <c r="E426" t="s">
        <v>122</v>
      </c>
      <c r="F426" s="5">
        <v>0</v>
      </c>
      <c r="G426" t="str">
        <f>VLOOKUP($B426,Catalogue!$A$2:$F$51,2,0)</f>
        <v>Product44</v>
      </c>
      <c r="H426" t="str">
        <f>VLOOKUP($B426,Catalogue!$A$2:$F$51,3,0)</f>
        <v>Category05</v>
      </c>
      <c r="I426" t="str">
        <f>VLOOKUP($B426,Catalogue!$A$2:$F$51,4,0)</f>
        <v>Ft</v>
      </c>
      <c r="J426" s="7">
        <f>VLOOKUP($B426,Catalogue!$A$2:$F$51,5,0)</f>
        <v>124</v>
      </c>
      <c r="K426" s="7">
        <f>VLOOKUP($B426,Catalogue!$A$2:$F$51,6,0)</f>
        <v>140.12</v>
      </c>
      <c r="L426" s="7">
        <f t="shared" si="31"/>
        <v>1488</v>
      </c>
      <c r="M426" s="7">
        <f t="shared" si="32"/>
        <v>1681.44</v>
      </c>
      <c r="N426">
        <f t="shared" si="33"/>
        <v>29</v>
      </c>
      <c r="O426" t="str">
        <f t="shared" si="34"/>
        <v>Apr</v>
      </c>
      <c r="P426">
        <f t="shared" si="35"/>
        <v>2024</v>
      </c>
    </row>
    <row r="427" spans="1:16" x14ac:dyDescent="0.3">
      <c r="A427" s="1">
        <f t="shared" si="30"/>
        <v>45413</v>
      </c>
      <c r="B427" t="s">
        <v>29</v>
      </c>
      <c r="C427">
        <v>5</v>
      </c>
      <c r="D427" t="s">
        <v>120</v>
      </c>
      <c r="E427" t="s">
        <v>122</v>
      </c>
      <c r="F427" s="5">
        <v>0</v>
      </c>
      <c r="G427" t="str">
        <f>VLOOKUP($B427,Catalogue!$A$2:$F$51,2,0)</f>
        <v>Product10</v>
      </c>
      <c r="H427" t="str">
        <f>VLOOKUP($B427,Catalogue!$A$2:$F$51,3,0)</f>
        <v>Category02</v>
      </c>
      <c r="I427" t="str">
        <f>VLOOKUP($B427,Catalogue!$A$2:$F$51,4,0)</f>
        <v>Kg</v>
      </c>
      <c r="J427" s="7">
        <f>VLOOKUP($B427,Catalogue!$A$2:$F$51,5,0)</f>
        <v>123</v>
      </c>
      <c r="K427" s="7">
        <f>VLOOKUP($B427,Catalogue!$A$2:$F$51,6,0)</f>
        <v>179.58</v>
      </c>
      <c r="L427" s="7">
        <f t="shared" si="31"/>
        <v>615</v>
      </c>
      <c r="M427" s="7">
        <f t="shared" si="32"/>
        <v>897.90000000000009</v>
      </c>
      <c r="N427">
        <f t="shared" si="33"/>
        <v>1</v>
      </c>
      <c r="O427" t="str">
        <f t="shared" si="34"/>
        <v>May</v>
      </c>
      <c r="P427">
        <f t="shared" si="35"/>
        <v>2024</v>
      </c>
    </row>
    <row r="428" spans="1:16" x14ac:dyDescent="0.3">
      <c r="A428" s="1">
        <f t="shared" si="30"/>
        <v>45415</v>
      </c>
      <c r="B428" t="s">
        <v>101</v>
      </c>
      <c r="C428">
        <v>10</v>
      </c>
      <c r="D428" t="s">
        <v>121</v>
      </c>
      <c r="E428" t="s">
        <v>121</v>
      </c>
      <c r="F428" s="5">
        <v>0</v>
      </c>
      <c r="G428" t="str">
        <f>VLOOKUP($B428,Catalogue!$A$2:$F$51,2,0)</f>
        <v>Product44</v>
      </c>
      <c r="H428" t="str">
        <f>VLOOKUP($B428,Catalogue!$A$2:$F$51,3,0)</f>
        <v>Category05</v>
      </c>
      <c r="I428" t="str">
        <f>VLOOKUP($B428,Catalogue!$A$2:$F$51,4,0)</f>
        <v>Ft</v>
      </c>
      <c r="J428" s="7">
        <f>VLOOKUP($B428,Catalogue!$A$2:$F$51,5,0)</f>
        <v>124</v>
      </c>
      <c r="K428" s="7">
        <f>VLOOKUP($B428,Catalogue!$A$2:$F$51,6,0)</f>
        <v>140.12</v>
      </c>
      <c r="L428" s="7">
        <f t="shared" si="31"/>
        <v>1240</v>
      </c>
      <c r="M428" s="7">
        <f t="shared" si="32"/>
        <v>1401.2</v>
      </c>
      <c r="N428">
        <f t="shared" si="33"/>
        <v>3</v>
      </c>
      <c r="O428" t="str">
        <f t="shared" si="34"/>
        <v>May</v>
      </c>
      <c r="P428">
        <f t="shared" si="35"/>
        <v>2024</v>
      </c>
    </row>
    <row r="429" spans="1:16" x14ac:dyDescent="0.3">
      <c r="A429" s="1"/>
    </row>
  </sheetData>
  <autoFilter ref="A1:F429" xr:uid="{8018D743-8A8F-4166-94CA-CC5A09AF80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CB2F3-E908-4013-9241-EF6466DFC7F6}">
  <dimension ref="A1:AO52"/>
  <sheetViews>
    <sheetView workbookViewId="0">
      <selection activeCell="AD20" sqref="AD20"/>
    </sheetView>
  </sheetViews>
  <sheetFormatPr defaultRowHeight="14.4" x14ac:dyDescent="0.3"/>
  <cols>
    <col min="1" max="1" width="12.5546875" bestFit="1" customWidth="1"/>
    <col min="2" max="2" width="26.77734375" style="7" bestFit="1" customWidth="1"/>
    <col min="4" max="4" width="26.44140625" bestFit="1" customWidth="1"/>
    <col min="5" max="5" width="26.77734375" bestFit="1" customWidth="1"/>
    <col min="6" max="6" width="12" customWidth="1"/>
    <col min="7" max="7" width="12.5546875" bestFit="1" customWidth="1"/>
    <col min="8" max="8" width="26.44140625" bestFit="1" customWidth="1"/>
    <col min="9" max="9" width="26.77734375" bestFit="1" customWidth="1"/>
    <col min="10" max="11" width="14.109375" customWidth="1"/>
    <col min="12" max="13" width="14.109375" style="10" customWidth="1"/>
    <col min="14" max="14" width="11.88671875" style="5" customWidth="1"/>
    <col min="16" max="16" width="12.5546875" bestFit="1" customWidth="1"/>
    <col min="17" max="17" width="7.6640625" bestFit="1" customWidth="1"/>
    <col min="18" max="18" width="26.77734375" bestFit="1" customWidth="1"/>
    <col min="19" max="19" width="10.77734375" bestFit="1" customWidth="1"/>
    <col min="28" max="28" width="11.33203125" style="11" bestFit="1" customWidth="1"/>
    <col min="31" max="31" width="12.5546875" bestFit="1" customWidth="1"/>
    <col min="32" max="32" width="26.77734375" customWidth="1"/>
    <col min="33" max="33" width="12" customWidth="1"/>
    <col min="34" max="34" width="11.77734375" customWidth="1"/>
    <col min="35" max="35" width="12.21875" style="10" customWidth="1"/>
    <col min="36" max="36" width="15.21875" customWidth="1"/>
    <col min="37" max="37" width="12.5546875" bestFit="1" customWidth="1"/>
    <col min="38" max="38" width="26.77734375" customWidth="1"/>
    <col min="40" max="40" width="12.5546875" bestFit="1" customWidth="1"/>
    <col min="41" max="41" width="26.77734375" bestFit="1" customWidth="1"/>
  </cols>
  <sheetData>
    <row r="1" spans="1:41" x14ac:dyDescent="0.3">
      <c r="A1" s="8" t="s">
        <v>129</v>
      </c>
      <c r="B1" s="7" t="s">
        <v>130</v>
      </c>
      <c r="D1" t="s">
        <v>131</v>
      </c>
      <c r="E1" t="s">
        <v>130</v>
      </c>
      <c r="G1" s="8" t="s">
        <v>129</v>
      </c>
      <c r="H1" t="s">
        <v>131</v>
      </c>
      <c r="I1" t="s">
        <v>130</v>
      </c>
      <c r="L1" s="10" t="b">
        <v>1</v>
      </c>
      <c r="M1" s="10" t="b">
        <v>1</v>
      </c>
      <c r="N1" s="5" t="b">
        <v>1</v>
      </c>
      <c r="R1" s="8" t="s">
        <v>151</v>
      </c>
      <c r="U1" t="s">
        <v>152</v>
      </c>
      <c r="V1" t="str">
        <f ca="1">VLOOKUP(1,$U:$Y,2,0)</f>
        <v>P0031</v>
      </c>
      <c r="W1" t="str">
        <f ca="1">VLOOKUP(1,$U:$Y,3,0)</f>
        <v>Ft</v>
      </c>
      <c r="X1">
        <f ca="1">VLOOKUP(1,$U:$Y,4,0)</f>
        <v>29298.720000000001</v>
      </c>
      <c r="Y1">
        <f ca="1">VLOOKUP(1,$U:$Y,5,0)</f>
        <v>179</v>
      </c>
      <c r="AA1">
        <v>1</v>
      </c>
      <c r="AB1" s="11">
        <f>COUNT(S:S)</f>
        <v>50</v>
      </c>
      <c r="AC1">
        <f>MIN(AA1:AB1)</f>
        <v>1</v>
      </c>
      <c r="AE1" s="8" t="s">
        <v>129</v>
      </c>
      <c r="AF1" t="s">
        <v>130</v>
      </c>
      <c r="AG1" s="3" t="s">
        <v>153</v>
      </c>
      <c r="AH1" s="3" t="str">
        <f ca="1">VLOOKUP(1,$AG$2:$AI$6,2,0)</f>
        <v>Category03</v>
      </c>
      <c r="AI1" s="12">
        <f ca="1">VLOOKUP(1,$AG$2:$AI$6,3,0)</f>
        <v>109913.84000000001</v>
      </c>
      <c r="AK1" s="8" t="s">
        <v>129</v>
      </c>
      <c r="AL1" t="s">
        <v>130</v>
      </c>
      <c r="AN1" s="8" t="s">
        <v>129</v>
      </c>
      <c r="AO1" t="s">
        <v>130</v>
      </c>
    </row>
    <row r="2" spans="1:41" x14ac:dyDescent="0.3">
      <c r="A2" s="9">
        <v>1</v>
      </c>
      <c r="B2" s="7">
        <v>13675.58</v>
      </c>
      <c r="D2">
        <v>336903</v>
      </c>
      <c r="E2">
        <v>435960.56000000035</v>
      </c>
      <c r="G2" s="9" t="s">
        <v>132</v>
      </c>
      <c r="H2">
        <v>34882</v>
      </c>
      <c r="I2">
        <v>44478.109999999993</v>
      </c>
      <c r="K2" t="s">
        <v>127</v>
      </c>
      <c r="L2" s="10" t="s">
        <v>148</v>
      </c>
      <c r="M2" s="10" t="s">
        <v>149</v>
      </c>
      <c r="N2" s="5" t="s">
        <v>150</v>
      </c>
      <c r="P2" s="8" t="s">
        <v>0</v>
      </c>
      <c r="Q2" s="8" t="s">
        <v>3</v>
      </c>
      <c r="R2" t="s">
        <v>130</v>
      </c>
      <c r="S2" t="s">
        <v>144</v>
      </c>
      <c r="AE2" s="9" t="s">
        <v>8</v>
      </c>
      <c r="AF2">
        <v>83629.280000000028</v>
      </c>
      <c r="AG2">
        <f ca="1">RANK(AI2,AI2:AI6)</f>
        <v>3</v>
      </c>
      <c r="AH2" t="str">
        <f ca="1">OFFSET($AE$1,1,0,COUNT($AF:$AF))</f>
        <v>Category01</v>
      </c>
      <c r="AI2" s="10">
        <f ca="1">OFFSET($AE$1,1,1,COUNT($AF:$AF))</f>
        <v>83629.280000000028</v>
      </c>
      <c r="AK2" s="9" t="s">
        <v>121</v>
      </c>
      <c r="AL2">
        <v>154159.28000000003</v>
      </c>
      <c r="AN2" s="9" t="s">
        <v>122</v>
      </c>
      <c r="AO2">
        <v>252031.47999999992</v>
      </c>
    </row>
    <row r="3" spans="1:41" x14ac:dyDescent="0.3">
      <c r="A3" s="9">
        <v>2</v>
      </c>
      <c r="B3" s="7">
        <v>14103.219999999998</v>
      </c>
      <c r="G3" s="9" t="s">
        <v>133</v>
      </c>
      <c r="H3">
        <v>24122</v>
      </c>
      <c r="I3">
        <v>30047.25</v>
      </c>
      <c r="K3" s="9" t="s">
        <v>132</v>
      </c>
      <c r="L3" s="10">
        <f>IF($L$1=TRUE,VLOOKUP($K3,$G$1:$I$13,3,0),NA())</f>
        <v>44478.109999999993</v>
      </c>
      <c r="M3" s="10">
        <f>IF($M$1=TRUE,VLOOKUP($K3,$G$1:$I$13,3,0)-VLOOKUP($K3,$G$1:$I$13,2,0),NA())</f>
        <v>9596.1099999999933</v>
      </c>
      <c r="N3" s="5">
        <f>IF($N$1=TRUE,M3/VLOOKUP(K3,G1:I13,2,0),"")</f>
        <v>0.27510205836821267</v>
      </c>
      <c r="P3" t="s">
        <v>27</v>
      </c>
      <c r="Q3" t="s">
        <v>9</v>
      </c>
      <c r="R3">
        <v>783</v>
      </c>
      <c r="S3">
        <v>58</v>
      </c>
      <c r="U3">
        <f t="shared" ref="U3:U34" ca="1" si="0">RANK($X3,$X$3:$X$52)</f>
        <v>47</v>
      </c>
      <c r="V3" t="str">
        <f t="shared" ref="V3:V34" ca="1" si="1">OFFSET($P$2,1,0,COUNT($R:$R))</f>
        <v>P009</v>
      </c>
      <c r="W3" t="str">
        <f t="shared" ref="W3:W34" ca="1" si="2">OFFSET($P$2,1,1,COUNT($R:$R))</f>
        <v>Kg</v>
      </c>
      <c r="X3">
        <f t="shared" ref="X3:X34" ca="1" si="3">OFFSET($P$2,1,2,COUNT($R:$R))</f>
        <v>783</v>
      </c>
      <c r="Y3">
        <f t="shared" ref="Y3:Y34" ca="1" si="4">OFFSET($P$2,1,3,COUNT($R:$R))</f>
        <v>58</v>
      </c>
      <c r="AA3" t="str">
        <f t="shared" ref="AA3:AA12" ca="1" si="5">OFFSET($P$2,1,0,10)</f>
        <v>P009</v>
      </c>
      <c r="AB3" s="11">
        <f t="shared" ref="AB3:AB12" ca="1" si="6">OFFSET($P$2,1,2,10)</f>
        <v>783</v>
      </c>
      <c r="AE3" s="9" t="s">
        <v>31</v>
      </c>
      <c r="AF3">
        <v>101974.63999999996</v>
      </c>
      <c r="AG3">
        <f ca="1">RANK(AI3,AI3:AI7)</f>
        <v>2</v>
      </c>
      <c r="AH3" t="str">
        <f ca="1">OFFSET($AE$1,1,0,COUNT($AF:$AF))</f>
        <v>Category02</v>
      </c>
      <c r="AI3" s="10">
        <f ca="1">OFFSET($AE$1,1,1,COUNT($AF:$AF))</f>
        <v>101974.63999999996</v>
      </c>
      <c r="AK3" s="9" t="s">
        <v>123</v>
      </c>
      <c r="AL3">
        <v>95499.7</v>
      </c>
      <c r="AN3" s="9" t="s">
        <v>121</v>
      </c>
      <c r="AO3">
        <v>183929.08</v>
      </c>
    </row>
    <row r="4" spans="1:41" x14ac:dyDescent="0.3">
      <c r="A4" s="9">
        <v>3</v>
      </c>
      <c r="B4" s="7">
        <v>15074.52</v>
      </c>
      <c r="D4" t="s">
        <v>145</v>
      </c>
      <c r="E4" s="10">
        <f>GETPIVOTDATA("Sum of TOTAL SELLING VALUE",$D$1)</f>
        <v>435960.56000000035</v>
      </c>
      <c r="F4" s="10"/>
      <c r="G4" s="9" t="s">
        <v>134</v>
      </c>
      <c r="H4">
        <v>38859</v>
      </c>
      <c r="I4">
        <v>51387.789999999994</v>
      </c>
      <c r="K4" s="9" t="s">
        <v>133</v>
      </c>
      <c r="L4" s="10">
        <f t="shared" ref="L4:L14" si="7">IF($L$1=TRUE,VLOOKUP($K4,$G$1:$I$13,3,0),NA())</f>
        <v>30047.25</v>
      </c>
      <c r="M4" s="10">
        <f t="shared" ref="M4:M14" si="8">IF($M$1=TRUE,VLOOKUP($K4,$G$1:$I$13,3,0)-VLOOKUP($K4,$G$1:$I$13,2,0),NA())</f>
        <v>5925.25</v>
      </c>
      <c r="N4" s="5">
        <f t="shared" ref="N4:N14" si="9">IF($N$1=TRUE,M4/VLOOKUP(K4,G2:I14,2,0),"")</f>
        <v>0.2456367631208026</v>
      </c>
      <c r="P4" t="s">
        <v>25</v>
      </c>
      <c r="Q4" t="s">
        <v>14</v>
      </c>
      <c r="R4">
        <v>2569.6</v>
      </c>
      <c r="S4">
        <v>146</v>
      </c>
      <c r="U4">
        <f t="shared" ca="1" si="0"/>
        <v>36</v>
      </c>
      <c r="V4" t="str">
        <f t="shared" ca="1" si="1"/>
        <v>P008</v>
      </c>
      <c r="W4" t="str">
        <f t="shared" ca="1" si="2"/>
        <v>Lt</v>
      </c>
      <c r="X4">
        <f t="shared" ca="1" si="3"/>
        <v>2569.6</v>
      </c>
      <c r="Y4">
        <f t="shared" ca="1" si="4"/>
        <v>146</v>
      </c>
      <c r="AA4" t="str">
        <f t="shared" ca="1" si="5"/>
        <v>P008</v>
      </c>
      <c r="AB4" s="11">
        <f t="shared" ca="1" si="6"/>
        <v>2569.6</v>
      </c>
      <c r="AE4" s="9" t="s">
        <v>54</v>
      </c>
      <c r="AF4">
        <v>109913.84000000001</v>
      </c>
      <c r="AG4">
        <f ca="1">RANK(AI4,AI4:AI8)</f>
        <v>1</v>
      </c>
      <c r="AH4" t="str">
        <f ca="1">OFFSET($AE$1,1,0,COUNT($AF:$AF))</f>
        <v>Category03</v>
      </c>
      <c r="AI4" s="10">
        <f ca="1">OFFSET($AE$1,1,1,COUNT($AF:$AF))</f>
        <v>109913.84000000001</v>
      </c>
      <c r="AK4" s="9" t="s">
        <v>120</v>
      </c>
      <c r="AL4">
        <v>186301.58000000002</v>
      </c>
    </row>
    <row r="5" spans="1:41" x14ac:dyDescent="0.3">
      <c r="A5" s="9">
        <v>4</v>
      </c>
      <c r="B5" s="7">
        <v>12074.530000000002</v>
      </c>
      <c r="D5" t="s">
        <v>146</v>
      </c>
      <c r="E5" s="10">
        <f>GETPIVOTDATA("Sum of TOTAL SELLING VALUE",$D$1)-GETPIVOTDATA("Sum of TOTAL BUYING VALUE",$D$1)</f>
        <v>99057.560000000347</v>
      </c>
      <c r="F5" s="10"/>
      <c r="G5" s="9" t="s">
        <v>135</v>
      </c>
      <c r="H5">
        <v>27981</v>
      </c>
      <c r="I5">
        <v>36405.159999999996</v>
      </c>
      <c r="K5" s="9" t="s">
        <v>134</v>
      </c>
      <c r="L5" s="10">
        <f t="shared" si="7"/>
        <v>51387.789999999994</v>
      </c>
      <c r="M5" s="10">
        <f t="shared" si="8"/>
        <v>12528.789999999994</v>
      </c>
      <c r="N5" s="5">
        <f t="shared" si="9"/>
        <v>0.32241668596721462</v>
      </c>
      <c r="P5" t="s">
        <v>23</v>
      </c>
      <c r="Q5" t="s">
        <v>17</v>
      </c>
      <c r="R5">
        <v>1511.9999999999998</v>
      </c>
      <c r="S5">
        <v>135</v>
      </c>
      <c r="U5">
        <f t="shared" ca="1" si="0"/>
        <v>42</v>
      </c>
      <c r="V5" t="str">
        <f t="shared" ca="1" si="1"/>
        <v>P007</v>
      </c>
      <c r="W5" t="str">
        <f t="shared" ca="1" si="2"/>
        <v>Ft</v>
      </c>
      <c r="X5">
        <f t="shared" ca="1" si="3"/>
        <v>1511.9999999999998</v>
      </c>
      <c r="Y5">
        <f t="shared" ca="1" si="4"/>
        <v>135</v>
      </c>
      <c r="AA5" t="str">
        <f t="shared" ca="1" si="5"/>
        <v>P007</v>
      </c>
      <c r="AB5" s="11">
        <f t="shared" ca="1" si="6"/>
        <v>1511.9999999999998</v>
      </c>
      <c r="AE5" s="9" t="s">
        <v>77</v>
      </c>
      <c r="AF5">
        <v>66378.299999999988</v>
      </c>
      <c r="AG5">
        <f ca="1">RANK(AI5,AI5:AI9)</f>
        <v>2</v>
      </c>
      <c r="AH5" t="str">
        <f ca="1">OFFSET($AE$1,1,0,COUNT($AF:$AF))</f>
        <v>Category04</v>
      </c>
      <c r="AI5" s="10">
        <f ca="1">OFFSET($AE$1,1,1,COUNT($AF:$AF))</f>
        <v>66378.299999999988</v>
      </c>
    </row>
    <row r="6" spans="1:41" x14ac:dyDescent="0.3">
      <c r="A6" s="9">
        <v>5</v>
      </c>
      <c r="B6" s="7">
        <v>16483.86</v>
      </c>
      <c r="D6" t="s">
        <v>147</v>
      </c>
      <c r="E6" s="5">
        <f>E5/GETPIVOTDATA("Sum of TOTAL BUYING VALUE",$D$1)</f>
        <v>0.29402397722786783</v>
      </c>
      <c r="F6" s="5"/>
      <c r="G6" s="9" t="s">
        <v>136</v>
      </c>
      <c r="H6">
        <v>28719</v>
      </c>
      <c r="I6">
        <v>34295.019999999997</v>
      </c>
      <c r="K6" s="9" t="s">
        <v>135</v>
      </c>
      <c r="L6" s="10">
        <f t="shared" si="7"/>
        <v>36405.159999999996</v>
      </c>
      <c r="M6" s="10">
        <f t="shared" si="8"/>
        <v>8424.1599999999962</v>
      </c>
      <c r="N6" s="5">
        <f t="shared" si="9"/>
        <v>0.30106715271076789</v>
      </c>
      <c r="P6" t="s">
        <v>20</v>
      </c>
      <c r="Q6" t="s">
        <v>22</v>
      </c>
      <c r="R6">
        <v>24961.200000000008</v>
      </c>
      <c r="S6">
        <v>122</v>
      </c>
      <c r="U6">
        <f t="shared" ca="1" si="0"/>
        <v>2</v>
      </c>
      <c r="V6" t="str">
        <f t="shared" ca="1" si="1"/>
        <v>P006</v>
      </c>
      <c r="W6" t="str">
        <f t="shared" ca="1" si="2"/>
        <v>No.</v>
      </c>
      <c r="X6">
        <f t="shared" ca="1" si="3"/>
        <v>24961.200000000008</v>
      </c>
      <c r="Y6">
        <f t="shared" ca="1" si="4"/>
        <v>122</v>
      </c>
      <c r="AA6" t="str">
        <f t="shared" ca="1" si="5"/>
        <v>P006</v>
      </c>
      <c r="AB6" s="11">
        <f t="shared" ca="1" si="6"/>
        <v>24961.200000000008</v>
      </c>
      <c r="AE6" s="9" t="s">
        <v>98</v>
      </c>
      <c r="AF6">
        <v>74064.500000000029</v>
      </c>
      <c r="AG6">
        <f ca="1">RANK(AI6,AI6:AI10)</f>
        <v>1</v>
      </c>
      <c r="AH6" t="str">
        <f ca="1">OFFSET($AE$1,1,0,COUNT($AF:$AF))</f>
        <v>Category05</v>
      </c>
      <c r="AI6" s="10">
        <f ca="1">OFFSET($AE$1,1,1,COUNT($AF:$AF))</f>
        <v>74064.500000000029</v>
      </c>
    </row>
    <row r="7" spans="1:41" x14ac:dyDescent="0.3">
      <c r="A7" s="9">
        <v>6</v>
      </c>
      <c r="B7" s="7">
        <v>13296.36</v>
      </c>
      <c r="E7" s="7"/>
      <c r="F7" s="7"/>
      <c r="G7" s="9" t="s">
        <v>137</v>
      </c>
      <c r="H7">
        <v>22524</v>
      </c>
      <c r="I7">
        <v>31580.750000000015</v>
      </c>
      <c r="K7" s="9" t="s">
        <v>136</v>
      </c>
      <c r="L7" s="10">
        <f t="shared" si="7"/>
        <v>34295.019999999997</v>
      </c>
      <c r="M7" s="10">
        <f t="shared" si="8"/>
        <v>5576.0199999999968</v>
      </c>
      <c r="N7" s="5">
        <f t="shared" si="9"/>
        <v>0.19415787457780553</v>
      </c>
      <c r="P7" t="s">
        <v>113</v>
      </c>
      <c r="Q7" t="s">
        <v>9</v>
      </c>
      <c r="R7">
        <v>1611.84</v>
      </c>
      <c r="S7">
        <v>92</v>
      </c>
      <c r="U7">
        <f t="shared" ca="1" si="0"/>
        <v>39</v>
      </c>
      <c r="V7" t="str">
        <f t="shared" ca="1" si="1"/>
        <v>P0050</v>
      </c>
      <c r="W7" t="str">
        <f t="shared" ca="1" si="2"/>
        <v>Kg</v>
      </c>
      <c r="X7">
        <f t="shared" ca="1" si="3"/>
        <v>1611.84</v>
      </c>
      <c r="Y7">
        <f t="shared" ca="1" si="4"/>
        <v>92</v>
      </c>
      <c r="AA7" t="str">
        <f t="shared" ca="1" si="5"/>
        <v>P0050</v>
      </c>
      <c r="AB7" s="11">
        <f t="shared" ca="1" si="6"/>
        <v>1611.84</v>
      </c>
    </row>
    <row r="8" spans="1:41" x14ac:dyDescent="0.3">
      <c r="A8" s="9">
        <v>7</v>
      </c>
      <c r="B8" s="7">
        <v>17368.279999999995</v>
      </c>
      <c r="G8" s="9" t="s">
        <v>138</v>
      </c>
      <c r="H8">
        <v>25924</v>
      </c>
      <c r="I8">
        <v>33883.200000000004</v>
      </c>
      <c r="K8" s="9" t="s">
        <v>137</v>
      </c>
      <c r="L8" s="10">
        <f t="shared" si="7"/>
        <v>31580.750000000015</v>
      </c>
      <c r="M8" s="10">
        <f t="shared" si="8"/>
        <v>9056.7500000000146</v>
      </c>
      <c r="N8" s="5">
        <f t="shared" si="9"/>
        <v>0.40209332267803299</v>
      </c>
      <c r="P8" t="s">
        <v>18</v>
      </c>
      <c r="Q8" t="s">
        <v>9</v>
      </c>
      <c r="R8">
        <v>18002.88</v>
      </c>
      <c r="S8">
        <v>96</v>
      </c>
      <c r="U8">
        <f t="shared" ca="1" si="0"/>
        <v>5</v>
      </c>
      <c r="V8" t="str">
        <f t="shared" ca="1" si="1"/>
        <v>P005</v>
      </c>
      <c r="W8" t="str">
        <f t="shared" ca="1" si="2"/>
        <v>Kg</v>
      </c>
      <c r="X8">
        <f t="shared" ca="1" si="3"/>
        <v>18002.88</v>
      </c>
      <c r="Y8">
        <f t="shared" ca="1" si="4"/>
        <v>96</v>
      </c>
      <c r="AA8" t="str">
        <f t="shared" ca="1" si="5"/>
        <v>P005</v>
      </c>
      <c r="AB8" s="11">
        <f t="shared" ca="1" si="6"/>
        <v>18002.88</v>
      </c>
    </row>
    <row r="9" spans="1:41" x14ac:dyDescent="0.3">
      <c r="A9" s="9">
        <v>8</v>
      </c>
      <c r="B9" s="7">
        <v>12365.599999999999</v>
      </c>
      <c r="G9" s="9" t="s">
        <v>139</v>
      </c>
      <c r="H9">
        <v>27139</v>
      </c>
      <c r="I9">
        <v>34339.43</v>
      </c>
      <c r="K9" s="9" t="s">
        <v>138</v>
      </c>
      <c r="L9" s="10">
        <f t="shared" si="7"/>
        <v>33883.200000000004</v>
      </c>
      <c r="M9" s="10">
        <f t="shared" si="8"/>
        <v>7959.2000000000044</v>
      </c>
      <c r="N9" s="5">
        <f t="shared" si="9"/>
        <v>0.30702052152445625</v>
      </c>
      <c r="P9" t="s">
        <v>111</v>
      </c>
      <c r="Q9" t="s">
        <v>9</v>
      </c>
      <c r="R9">
        <v>18727.199999999997</v>
      </c>
      <c r="S9">
        <v>102</v>
      </c>
      <c r="U9">
        <f t="shared" ca="1" si="0"/>
        <v>4</v>
      </c>
      <c r="V9" t="str">
        <f t="shared" ca="1" si="1"/>
        <v>P0049</v>
      </c>
      <c r="W9" t="str">
        <f t="shared" ca="1" si="2"/>
        <v>Kg</v>
      </c>
      <c r="X9">
        <f t="shared" ca="1" si="3"/>
        <v>18727.199999999997</v>
      </c>
      <c r="Y9">
        <f t="shared" ca="1" si="4"/>
        <v>102</v>
      </c>
      <c r="AA9" t="str">
        <f t="shared" ca="1" si="5"/>
        <v>P0049</v>
      </c>
      <c r="AB9" s="11">
        <f t="shared" ca="1" si="6"/>
        <v>18727.199999999997</v>
      </c>
    </row>
    <row r="10" spans="1:41" x14ac:dyDescent="0.3">
      <c r="A10" s="9">
        <v>9</v>
      </c>
      <c r="B10" s="7">
        <v>12459.8</v>
      </c>
      <c r="G10" s="9" t="s">
        <v>140</v>
      </c>
      <c r="H10">
        <v>27364</v>
      </c>
      <c r="I10">
        <v>37946.140000000007</v>
      </c>
      <c r="K10" s="9" t="s">
        <v>139</v>
      </c>
      <c r="L10" s="10">
        <f t="shared" si="7"/>
        <v>34339.43</v>
      </c>
      <c r="M10" s="10">
        <f t="shared" si="8"/>
        <v>7200.43</v>
      </c>
      <c r="N10" s="5">
        <f t="shared" si="9"/>
        <v>0.26531670289988579</v>
      </c>
      <c r="P10" t="s">
        <v>109</v>
      </c>
      <c r="Q10" t="s">
        <v>14</v>
      </c>
      <c r="R10">
        <v>16236</v>
      </c>
      <c r="S10">
        <v>120</v>
      </c>
      <c r="U10">
        <f t="shared" ca="1" si="0"/>
        <v>8</v>
      </c>
      <c r="V10" t="str">
        <f t="shared" ca="1" si="1"/>
        <v>P0048</v>
      </c>
      <c r="W10" t="str">
        <f t="shared" ca="1" si="2"/>
        <v>Lt</v>
      </c>
      <c r="X10">
        <f t="shared" ca="1" si="3"/>
        <v>16236</v>
      </c>
      <c r="Y10">
        <f t="shared" ca="1" si="4"/>
        <v>120</v>
      </c>
      <c r="AA10" t="str">
        <f t="shared" ca="1" si="5"/>
        <v>P0048</v>
      </c>
      <c r="AB10" s="11">
        <f t="shared" ca="1" si="6"/>
        <v>16236</v>
      </c>
    </row>
    <row r="11" spans="1:41" x14ac:dyDescent="0.3">
      <c r="A11" s="9">
        <v>10</v>
      </c>
      <c r="B11" s="7">
        <v>14765.62</v>
      </c>
      <c r="G11" s="9" t="s">
        <v>141</v>
      </c>
      <c r="H11">
        <v>25674</v>
      </c>
      <c r="I11">
        <v>33187.4</v>
      </c>
      <c r="K11" s="9" t="s">
        <v>140</v>
      </c>
      <c r="L11" s="10">
        <f t="shared" si="7"/>
        <v>37946.140000000007</v>
      </c>
      <c r="M11" s="10">
        <f t="shared" si="8"/>
        <v>10582.140000000007</v>
      </c>
      <c r="N11" s="5">
        <f t="shared" si="9"/>
        <v>0.38671758514837035</v>
      </c>
      <c r="P11" t="s">
        <v>107</v>
      </c>
      <c r="Q11" t="s">
        <v>17</v>
      </c>
      <c r="R11">
        <v>492.8</v>
      </c>
      <c r="S11">
        <v>44</v>
      </c>
      <c r="U11">
        <f t="shared" ca="1" si="0"/>
        <v>49</v>
      </c>
      <c r="V11" t="str">
        <f t="shared" ca="1" si="1"/>
        <v>P0047</v>
      </c>
      <c r="W11" t="str">
        <f t="shared" ca="1" si="2"/>
        <v>Ft</v>
      </c>
      <c r="X11">
        <f t="shared" ca="1" si="3"/>
        <v>492.8</v>
      </c>
      <c r="Y11">
        <f t="shared" ca="1" si="4"/>
        <v>44</v>
      </c>
      <c r="AA11" t="str">
        <f t="shared" ca="1" si="5"/>
        <v>P0047</v>
      </c>
      <c r="AB11" s="11">
        <f t="shared" ca="1" si="6"/>
        <v>492.8</v>
      </c>
    </row>
    <row r="12" spans="1:41" x14ac:dyDescent="0.3">
      <c r="A12" s="9">
        <v>11</v>
      </c>
      <c r="B12" s="7">
        <v>17515.600000000002</v>
      </c>
      <c r="G12" s="9" t="s">
        <v>142</v>
      </c>
      <c r="H12">
        <v>26264</v>
      </c>
      <c r="I12">
        <v>32312.380000000005</v>
      </c>
      <c r="K12" s="9" t="s">
        <v>141</v>
      </c>
      <c r="L12" s="10">
        <f t="shared" si="7"/>
        <v>33187.4</v>
      </c>
      <c r="M12" s="10">
        <f t="shared" si="8"/>
        <v>7513.4000000000015</v>
      </c>
      <c r="N12" s="5">
        <f t="shared" si="9"/>
        <v>0.29264625691360918</v>
      </c>
      <c r="P12" t="s">
        <v>105</v>
      </c>
      <c r="Q12" t="s">
        <v>22</v>
      </c>
      <c r="R12">
        <v>3088.7999999999997</v>
      </c>
      <c r="S12">
        <v>117</v>
      </c>
      <c r="U12">
        <f t="shared" ca="1" si="0"/>
        <v>35</v>
      </c>
      <c r="V12" t="str">
        <f t="shared" ca="1" si="1"/>
        <v>P0046</v>
      </c>
      <c r="W12" t="str">
        <f t="shared" ca="1" si="2"/>
        <v>No.</v>
      </c>
      <c r="X12">
        <f t="shared" ca="1" si="3"/>
        <v>3088.7999999999997</v>
      </c>
      <c r="Y12">
        <f t="shared" ca="1" si="4"/>
        <v>117</v>
      </c>
      <c r="AA12" t="str">
        <f t="shared" ca="1" si="5"/>
        <v>P0046</v>
      </c>
      <c r="AB12" s="11">
        <f t="shared" ca="1" si="6"/>
        <v>3088.7999999999997</v>
      </c>
    </row>
    <row r="13" spans="1:41" x14ac:dyDescent="0.3">
      <c r="A13" s="9">
        <v>12</v>
      </c>
      <c r="B13" s="7">
        <v>16160.08</v>
      </c>
      <c r="G13" s="9" t="s">
        <v>143</v>
      </c>
      <c r="H13">
        <v>27451</v>
      </c>
      <c r="I13">
        <v>36097.93</v>
      </c>
      <c r="K13" s="9" t="s">
        <v>142</v>
      </c>
      <c r="L13" s="10">
        <f t="shared" si="7"/>
        <v>32312.380000000005</v>
      </c>
      <c r="M13" s="10">
        <f t="shared" si="8"/>
        <v>6048.3800000000047</v>
      </c>
      <c r="N13" s="5">
        <f t="shared" si="9"/>
        <v>0.23029165397502302</v>
      </c>
      <c r="P13" t="s">
        <v>103</v>
      </c>
      <c r="Q13" t="s">
        <v>9</v>
      </c>
      <c r="R13">
        <v>930.60000000000014</v>
      </c>
      <c r="S13">
        <v>66</v>
      </c>
      <c r="U13">
        <f t="shared" ca="1" si="0"/>
        <v>45</v>
      </c>
      <c r="V13" t="str">
        <f t="shared" ca="1" si="1"/>
        <v>P0045</v>
      </c>
      <c r="W13" t="str">
        <f t="shared" ca="1" si="2"/>
        <v>Kg</v>
      </c>
      <c r="X13">
        <f t="shared" ca="1" si="3"/>
        <v>930.60000000000014</v>
      </c>
      <c r="Y13">
        <f t="shared" ca="1" si="4"/>
        <v>66</v>
      </c>
    </row>
    <row r="14" spans="1:41" x14ac:dyDescent="0.3">
      <c r="A14" s="9">
        <v>13</v>
      </c>
      <c r="B14" s="7">
        <v>15352.839999999998</v>
      </c>
      <c r="K14" s="9" t="s">
        <v>143</v>
      </c>
      <c r="L14" s="10">
        <f t="shared" si="7"/>
        <v>36097.93</v>
      </c>
      <c r="M14" s="10">
        <f t="shared" si="8"/>
        <v>8646.93</v>
      </c>
      <c r="N14" s="5">
        <f t="shared" si="9"/>
        <v>0.3149950821463699</v>
      </c>
      <c r="P14" t="s">
        <v>101</v>
      </c>
      <c r="Q14" t="s">
        <v>17</v>
      </c>
      <c r="R14">
        <v>16814.400000000001</v>
      </c>
      <c r="S14">
        <v>120</v>
      </c>
      <c r="U14">
        <f t="shared" ca="1" si="0"/>
        <v>6</v>
      </c>
      <c r="V14" t="str">
        <f t="shared" ca="1" si="1"/>
        <v>P0044</v>
      </c>
      <c r="W14" t="str">
        <f t="shared" ca="1" si="2"/>
        <v>Ft</v>
      </c>
      <c r="X14">
        <f t="shared" ca="1" si="3"/>
        <v>16814.400000000001</v>
      </c>
      <c r="Y14">
        <f t="shared" ca="1" si="4"/>
        <v>120</v>
      </c>
    </row>
    <row r="15" spans="1:41" x14ac:dyDescent="0.3">
      <c r="A15" s="9">
        <v>14</v>
      </c>
      <c r="B15" s="7">
        <v>5919.28</v>
      </c>
      <c r="P15" t="s">
        <v>99</v>
      </c>
      <c r="Q15" t="s">
        <v>14</v>
      </c>
      <c r="R15">
        <v>12584.460000000003</v>
      </c>
      <c r="S15">
        <v>83</v>
      </c>
      <c r="U15">
        <f t="shared" ca="1" si="0"/>
        <v>16</v>
      </c>
      <c r="V15" t="str">
        <f t="shared" ca="1" si="1"/>
        <v>P0043</v>
      </c>
      <c r="W15" t="str">
        <f t="shared" ca="1" si="2"/>
        <v>Lt</v>
      </c>
      <c r="X15">
        <f t="shared" ca="1" si="3"/>
        <v>12584.460000000003</v>
      </c>
      <c r="Y15">
        <f t="shared" ca="1" si="4"/>
        <v>83</v>
      </c>
    </row>
    <row r="16" spans="1:41" x14ac:dyDescent="0.3">
      <c r="A16" s="9">
        <v>15</v>
      </c>
      <c r="B16" s="7">
        <v>13486.87</v>
      </c>
      <c r="P16" t="s">
        <v>96</v>
      </c>
      <c r="Q16" t="s">
        <v>9</v>
      </c>
      <c r="R16">
        <v>3578.3999999999996</v>
      </c>
      <c r="S16">
        <v>45</v>
      </c>
      <c r="U16">
        <f t="shared" ca="1" si="0"/>
        <v>32</v>
      </c>
      <c r="V16" t="str">
        <f t="shared" ca="1" si="1"/>
        <v>P0042</v>
      </c>
      <c r="W16" t="str">
        <f t="shared" ca="1" si="2"/>
        <v>Kg</v>
      </c>
      <c r="X16">
        <f t="shared" ca="1" si="3"/>
        <v>3578.3999999999996</v>
      </c>
      <c r="Y16">
        <f t="shared" ca="1" si="4"/>
        <v>45</v>
      </c>
    </row>
    <row r="17" spans="1:25" x14ac:dyDescent="0.3">
      <c r="A17" s="9">
        <v>16</v>
      </c>
      <c r="B17" s="7">
        <v>11527.09</v>
      </c>
      <c r="P17" t="s">
        <v>94</v>
      </c>
      <c r="Q17" t="s">
        <v>9</v>
      </c>
      <c r="R17">
        <v>6330.72</v>
      </c>
      <c r="S17">
        <v>109</v>
      </c>
      <c r="U17">
        <f t="shared" ca="1" si="0"/>
        <v>29</v>
      </c>
      <c r="V17" t="str">
        <f t="shared" ca="1" si="1"/>
        <v>P0041</v>
      </c>
      <c r="W17" t="str">
        <f t="shared" ca="1" si="2"/>
        <v>Kg</v>
      </c>
      <c r="X17">
        <f t="shared" ca="1" si="3"/>
        <v>6330.72</v>
      </c>
      <c r="Y17">
        <f t="shared" ca="1" si="4"/>
        <v>109</v>
      </c>
    </row>
    <row r="18" spans="1:25" x14ac:dyDescent="0.3">
      <c r="A18" s="9">
        <v>17</v>
      </c>
      <c r="B18" s="7">
        <v>17564.02</v>
      </c>
      <c r="P18" t="s">
        <v>92</v>
      </c>
      <c r="Q18" t="s">
        <v>14</v>
      </c>
      <c r="R18">
        <v>15789.900000000003</v>
      </c>
      <c r="S18">
        <v>103</v>
      </c>
      <c r="U18">
        <f t="shared" ca="1" si="0"/>
        <v>9</v>
      </c>
      <c r="V18" t="str">
        <f t="shared" ca="1" si="1"/>
        <v>P0040</v>
      </c>
      <c r="W18" t="str">
        <f t="shared" ca="1" si="2"/>
        <v>Lt</v>
      </c>
      <c r="X18">
        <f t="shared" ca="1" si="3"/>
        <v>15789.900000000003</v>
      </c>
      <c r="Y18">
        <f t="shared" ca="1" si="4"/>
        <v>103</v>
      </c>
    </row>
    <row r="19" spans="1:25" x14ac:dyDescent="0.3">
      <c r="A19" s="9">
        <v>18</v>
      </c>
      <c r="B19" s="7">
        <v>21427.94</v>
      </c>
      <c r="P19" t="s">
        <v>15</v>
      </c>
      <c r="Q19" t="s">
        <v>17</v>
      </c>
      <c r="R19">
        <v>8023</v>
      </c>
      <c r="S19">
        <v>100</v>
      </c>
      <c r="U19">
        <f t="shared" ca="1" si="0"/>
        <v>26</v>
      </c>
      <c r="V19" t="str">
        <f t="shared" ca="1" si="1"/>
        <v>P004</v>
      </c>
      <c r="W19" t="str">
        <f t="shared" ca="1" si="2"/>
        <v>Ft</v>
      </c>
      <c r="X19">
        <f t="shared" ca="1" si="3"/>
        <v>8023</v>
      </c>
      <c r="Y19">
        <f t="shared" ca="1" si="4"/>
        <v>100</v>
      </c>
    </row>
    <row r="20" spans="1:25" x14ac:dyDescent="0.3">
      <c r="A20" s="9">
        <v>19</v>
      </c>
      <c r="B20" s="7">
        <v>7190.8600000000006</v>
      </c>
      <c r="P20" t="s">
        <v>90</v>
      </c>
      <c r="Q20" t="s">
        <v>17</v>
      </c>
      <c r="R20">
        <v>9261</v>
      </c>
      <c r="S20">
        <v>70</v>
      </c>
      <c r="U20">
        <f t="shared" ca="1" si="0"/>
        <v>25</v>
      </c>
      <c r="V20" t="str">
        <f t="shared" ca="1" si="1"/>
        <v>P0039</v>
      </c>
      <c r="W20" t="str">
        <f t="shared" ca="1" si="2"/>
        <v>Ft</v>
      </c>
      <c r="X20">
        <f t="shared" ca="1" si="3"/>
        <v>9261</v>
      </c>
      <c r="Y20">
        <f t="shared" ca="1" si="4"/>
        <v>70</v>
      </c>
    </row>
    <row r="21" spans="1:25" x14ac:dyDescent="0.3">
      <c r="A21" s="9">
        <v>20</v>
      </c>
      <c r="B21" s="7">
        <v>17539.7</v>
      </c>
      <c r="P21" t="s">
        <v>88</v>
      </c>
      <c r="Q21" t="s">
        <v>22</v>
      </c>
      <c r="R21">
        <v>4227.3</v>
      </c>
      <c r="S21">
        <v>61</v>
      </c>
      <c r="U21">
        <f t="shared" ca="1" si="0"/>
        <v>30</v>
      </c>
      <c r="V21" t="str">
        <f t="shared" ca="1" si="1"/>
        <v>P0038</v>
      </c>
      <c r="W21" t="str">
        <f t="shared" ca="1" si="2"/>
        <v>No.</v>
      </c>
      <c r="X21">
        <f t="shared" ca="1" si="3"/>
        <v>4227.3</v>
      </c>
      <c r="Y21">
        <f t="shared" ca="1" si="4"/>
        <v>61</v>
      </c>
    </row>
    <row r="22" spans="1:25" x14ac:dyDescent="0.3">
      <c r="A22" s="9">
        <v>21</v>
      </c>
      <c r="B22" s="7">
        <v>11390.730000000003</v>
      </c>
      <c r="P22" t="s">
        <v>86</v>
      </c>
      <c r="Q22" t="s">
        <v>9</v>
      </c>
      <c r="R22">
        <v>887.04000000000008</v>
      </c>
      <c r="S22">
        <v>66</v>
      </c>
      <c r="U22">
        <f t="shared" ca="1" si="0"/>
        <v>46</v>
      </c>
      <c r="V22" t="str">
        <f t="shared" ca="1" si="1"/>
        <v>P0037</v>
      </c>
      <c r="W22" t="str">
        <f t="shared" ca="1" si="2"/>
        <v>Kg</v>
      </c>
      <c r="X22">
        <f t="shared" ca="1" si="3"/>
        <v>887.04000000000008</v>
      </c>
      <c r="Y22">
        <f t="shared" ca="1" si="4"/>
        <v>66</v>
      </c>
    </row>
    <row r="23" spans="1:25" x14ac:dyDescent="0.3">
      <c r="A23" s="9">
        <v>22</v>
      </c>
      <c r="B23" s="7">
        <v>15443.14</v>
      </c>
      <c r="P23" t="s">
        <v>84</v>
      </c>
      <c r="Q23" t="s">
        <v>17</v>
      </c>
      <c r="R23">
        <v>16381.199999999999</v>
      </c>
      <c r="S23">
        <v>73</v>
      </c>
      <c r="U23">
        <f t="shared" ca="1" si="0"/>
        <v>7</v>
      </c>
      <c r="V23" t="str">
        <f t="shared" ca="1" si="1"/>
        <v>P0036</v>
      </c>
      <c r="W23" t="str">
        <f t="shared" ca="1" si="2"/>
        <v>Ft</v>
      </c>
      <c r="X23">
        <f t="shared" ca="1" si="3"/>
        <v>16381.199999999999</v>
      </c>
      <c r="Y23">
        <f t="shared" ca="1" si="4"/>
        <v>73</v>
      </c>
    </row>
    <row r="24" spans="1:25" x14ac:dyDescent="0.3">
      <c r="A24" s="9">
        <v>23</v>
      </c>
      <c r="B24" s="7">
        <v>11924.82</v>
      </c>
      <c r="P24" t="s">
        <v>82</v>
      </c>
      <c r="Q24" t="s">
        <v>14</v>
      </c>
      <c r="R24">
        <v>10405.800000000001</v>
      </c>
      <c r="S24">
        <v>60</v>
      </c>
      <c r="U24">
        <f t="shared" ca="1" si="0"/>
        <v>21</v>
      </c>
      <c r="V24" t="str">
        <f t="shared" ca="1" si="1"/>
        <v>P0035</v>
      </c>
      <c r="W24" t="str">
        <f t="shared" ca="1" si="2"/>
        <v>Lt</v>
      </c>
      <c r="X24">
        <f t="shared" ca="1" si="3"/>
        <v>10405.800000000001</v>
      </c>
      <c r="Y24">
        <f t="shared" ca="1" si="4"/>
        <v>60</v>
      </c>
    </row>
    <row r="25" spans="1:25" x14ac:dyDescent="0.3">
      <c r="A25" s="9">
        <v>24</v>
      </c>
      <c r="B25" s="7">
        <v>15623.16</v>
      </c>
      <c r="P25" t="s">
        <v>80</v>
      </c>
      <c r="Q25" t="s">
        <v>9</v>
      </c>
      <c r="R25">
        <v>757.10000000000014</v>
      </c>
      <c r="S25">
        <v>67</v>
      </c>
      <c r="U25">
        <f t="shared" ca="1" si="0"/>
        <v>48</v>
      </c>
      <c r="V25" t="str">
        <f t="shared" ca="1" si="1"/>
        <v>P0034</v>
      </c>
      <c r="W25" t="str">
        <f t="shared" ca="1" si="2"/>
        <v>Kg</v>
      </c>
      <c r="X25">
        <f t="shared" ca="1" si="3"/>
        <v>757.10000000000014</v>
      </c>
      <c r="Y25">
        <f t="shared" ca="1" si="4"/>
        <v>67</v>
      </c>
    </row>
    <row r="26" spans="1:25" x14ac:dyDescent="0.3">
      <c r="A26" s="9">
        <v>25</v>
      </c>
      <c r="B26" s="7">
        <v>9022.9600000000009</v>
      </c>
      <c r="P26" t="s">
        <v>78</v>
      </c>
      <c r="Q26" t="s">
        <v>9</v>
      </c>
      <c r="R26">
        <v>2024.6400000000008</v>
      </c>
      <c r="S26">
        <v>111</v>
      </c>
      <c r="U26">
        <f t="shared" ca="1" si="0"/>
        <v>38</v>
      </c>
      <c r="V26" t="str">
        <f t="shared" ca="1" si="1"/>
        <v>P0033</v>
      </c>
      <c r="W26" t="str">
        <f t="shared" ca="1" si="2"/>
        <v>Kg</v>
      </c>
      <c r="X26">
        <f t="shared" ca="1" si="3"/>
        <v>2024.6400000000008</v>
      </c>
      <c r="Y26">
        <f t="shared" ca="1" si="4"/>
        <v>111</v>
      </c>
    </row>
    <row r="27" spans="1:25" x14ac:dyDescent="0.3">
      <c r="A27" s="9">
        <v>26</v>
      </c>
      <c r="B27" s="7">
        <v>15349.83</v>
      </c>
      <c r="P27" t="s">
        <v>75</v>
      </c>
      <c r="Q27" t="s">
        <v>14</v>
      </c>
      <c r="R27">
        <v>313.60000000000002</v>
      </c>
      <c r="S27">
        <v>28</v>
      </c>
      <c r="U27">
        <f t="shared" ca="1" si="0"/>
        <v>50</v>
      </c>
      <c r="V27" t="str">
        <f t="shared" ca="1" si="1"/>
        <v>P0032</v>
      </c>
      <c r="W27" t="str">
        <f t="shared" ca="1" si="2"/>
        <v>Lt</v>
      </c>
      <c r="X27">
        <f t="shared" ca="1" si="3"/>
        <v>313.60000000000002</v>
      </c>
      <c r="Y27">
        <f t="shared" ca="1" si="4"/>
        <v>28</v>
      </c>
    </row>
    <row r="28" spans="1:25" x14ac:dyDescent="0.3">
      <c r="A28" s="9">
        <v>27</v>
      </c>
      <c r="B28" s="7">
        <v>17211.810000000001</v>
      </c>
      <c r="P28" t="s">
        <v>73</v>
      </c>
      <c r="Q28" t="s">
        <v>17</v>
      </c>
      <c r="R28">
        <v>29298.720000000001</v>
      </c>
      <c r="S28">
        <v>179</v>
      </c>
      <c r="U28">
        <f t="shared" ca="1" si="0"/>
        <v>1</v>
      </c>
      <c r="V28" t="str">
        <f t="shared" ca="1" si="1"/>
        <v>P0031</v>
      </c>
      <c r="W28" t="str">
        <f t="shared" ca="1" si="2"/>
        <v>Ft</v>
      </c>
      <c r="X28">
        <f t="shared" ca="1" si="3"/>
        <v>29298.720000000001</v>
      </c>
      <c r="Y28">
        <f t="shared" ca="1" si="4"/>
        <v>179</v>
      </c>
    </row>
    <row r="29" spans="1:25" x14ac:dyDescent="0.3">
      <c r="A29" s="9">
        <v>28</v>
      </c>
      <c r="B29" s="7">
        <v>8978.6199999999972</v>
      </c>
      <c r="P29" t="s">
        <v>71</v>
      </c>
      <c r="Q29" t="s">
        <v>22</v>
      </c>
      <c r="R29">
        <v>9709</v>
      </c>
      <c r="S29">
        <v>50</v>
      </c>
      <c r="U29">
        <f t="shared" ca="1" si="0"/>
        <v>24</v>
      </c>
      <c r="V29" t="str">
        <f t="shared" ca="1" si="1"/>
        <v>P0030</v>
      </c>
      <c r="W29" t="str">
        <f t="shared" ca="1" si="2"/>
        <v>No.</v>
      </c>
      <c r="X29">
        <f t="shared" ca="1" si="3"/>
        <v>9709</v>
      </c>
      <c r="Y29">
        <f t="shared" ca="1" si="4"/>
        <v>50</v>
      </c>
    </row>
    <row r="30" spans="1:25" x14ac:dyDescent="0.3">
      <c r="A30" s="9">
        <v>29</v>
      </c>
      <c r="B30" s="7">
        <v>14367.240000000002</v>
      </c>
      <c r="P30" t="s">
        <v>12</v>
      </c>
      <c r="Q30" t="s">
        <v>14</v>
      </c>
      <c r="R30">
        <v>3410.8799999999997</v>
      </c>
      <c r="S30">
        <v>68</v>
      </c>
      <c r="U30">
        <f t="shared" ca="1" si="0"/>
        <v>33</v>
      </c>
      <c r="V30" t="str">
        <f t="shared" ca="1" si="1"/>
        <v>P003</v>
      </c>
      <c r="W30" t="str">
        <f t="shared" ca="1" si="2"/>
        <v>Lt</v>
      </c>
      <c r="X30">
        <f t="shared" ca="1" si="3"/>
        <v>3410.8799999999997</v>
      </c>
      <c r="Y30">
        <f t="shared" ca="1" si="4"/>
        <v>68</v>
      </c>
    </row>
    <row r="31" spans="1:25" x14ac:dyDescent="0.3">
      <c r="A31" s="9">
        <v>30</v>
      </c>
      <c r="B31" s="7">
        <v>17006.05</v>
      </c>
      <c r="P31" t="s">
        <v>69</v>
      </c>
      <c r="Q31" t="s">
        <v>9</v>
      </c>
      <c r="R31">
        <v>14952.599999999997</v>
      </c>
      <c r="S31">
        <v>156</v>
      </c>
      <c r="U31">
        <f t="shared" ca="1" si="0"/>
        <v>10</v>
      </c>
      <c r="V31" t="str">
        <f t="shared" ca="1" si="1"/>
        <v>P0029</v>
      </c>
      <c r="W31" t="str">
        <f t="shared" ca="1" si="2"/>
        <v>Kg</v>
      </c>
      <c r="X31">
        <f t="shared" ca="1" si="3"/>
        <v>14952.599999999997</v>
      </c>
      <c r="Y31">
        <f t="shared" ca="1" si="4"/>
        <v>156</v>
      </c>
    </row>
    <row r="32" spans="1:25" x14ac:dyDescent="0.3">
      <c r="A32" s="9">
        <v>31</v>
      </c>
      <c r="B32" s="7">
        <v>14290.550000000001</v>
      </c>
      <c r="P32" t="s">
        <v>67</v>
      </c>
      <c r="Q32" t="s">
        <v>17</v>
      </c>
      <c r="R32">
        <v>3872</v>
      </c>
      <c r="S32">
        <v>80</v>
      </c>
      <c r="U32">
        <f t="shared" ca="1" si="0"/>
        <v>31</v>
      </c>
      <c r="V32" t="str">
        <f t="shared" ca="1" si="1"/>
        <v>P0028</v>
      </c>
      <c r="W32" t="str">
        <f t="shared" ca="1" si="2"/>
        <v>Ft</v>
      </c>
      <c r="X32">
        <f t="shared" ca="1" si="3"/>
        <v>3872</v>
      </c>
      <c r="Y32">
        <f t="shared" ca="1" si="4"/>
        <v>80</v>
      </c>
    </row>
    <row r="33" spans="16:25" x14ac:dyDescent="0.3">
      <c r="P33" t="s">
        <v>65</v>
      </c>
      <c r="Q33" t="s">
        <v>14</v>
      </c>
      <c r="R33">
        <v>13406.399999999998</v>
      </c>
      <c r="S33">
        <v>114</v>
      </c>
      <c r="U33">
        <f t="shared" ca="1" si="0"/>
        <v>14</v>
      </c>
      <c r="V33" t="str">
        <f t="shared" ca="1" si="1"/>
        <v>P0027</v>
      </c>
      <c r="W33" t="str">
        <f t="shared" ca="1" si="2"/>
        <v>Lt</v>
      </c>
      <c r="X33">
        <f t="shared" ca="1" si="3"/>
        <v>13406.399999999998</v>
      </c>
      <c r="Y33">
        <f t="shared" ca="1" si="4"/>
        <v>114</v>
      </c>
    </row>
    <row r="34" spans="16:25" x14ac:dyDescent="0.3">
      <c r="P34" t="s">
        <v>63</v>
      </c>
      <c r="Q34" t="s">
        <v>9</v>
      </c>
      <c r="R34">
        <v>10187.099999999999</v>
      </c>
      <c r="S34">
        <v>63</v>
      </c>
      <c r="U34">
        <f t="shared" ca="1" si="0"/>
        <v>22</v>
      </c>
      <c r="V34" t="str">
        <f t="shared" ca="1" si="1"/>
        <v>P0026</v>
      </c>
      <c r="W34" t="str">
        <f t="shared" ca="1" si="2"/>
        <v>Kg</v>
      </c>
      <c r="X34">
        <f t="shared" ca="1" si="3"/>
        <v>10187.099999999999</v>
      </c>
      <c r="Y34">
        <f t="shared" ca="1" si="4"/>
        <v>63</v>
      </c>
    </row>
    <row r="35" spans="16:25" x14ac:dyDescent="0.3">
      <c r="P35" t="s">
        <v>61</v>
      </c>
      <c r="Q35" t="s">
        <v>9</v>
      </c>
      <c r="R35">
        <v>2334.96</v>
      </c>
      <c r="S35">
        <v>138</v>
      </c>
      <c r="U35">
        <f t="shared" ref="U35:U52" ca="1" si="10">RANK($X35,$X$3:$X$52)</f>
        <v>37</v>
      </c>
      <c r="V35" t="str">
        <f t="shared" ref="V35:V52" ca="1" si="11">OFFSET($P$2,1,0,COUNT($R:$R))</f>
        <v>P0025</v>
      </c>
      <c r="W35" t="str">
        <f t="shared" ref="W35:W52" ca="1" si="12">OFFSET($P$2,1,1,COUNT($R:$R))</f>
        <v>Kg</v>
      </c>
      <c r="X35">
        <f t="shared" ref="X35:X52" ca="1" si="13">OFFSET($P$2,1,2,COUNT($R:$R))</f>
        <v>2334.96</v>
      </c>
      <c r="Y35">
        <f t="shared" ref="Y35:Y52" ca="1" si="14">OFFSET($P$2,1,3,COUNT($R:$R))</f>
        <v>138</v>
      </c>
    </row>
    <row r="36" spans="16:25" x14ac:dyDescent="0.3">
      <c r="P36" t="s">
        <v>59</v>
      </c>
      <c r="Q36" t="s">
        <v>14</v>
      </c>
      <c r="R36">
        <v>11679.68</v>
      </c>
      <c r="S36">
        <v>76</v>
      </c>
      <c r="U36">
        <f t="shared" ca="1" si="10"/>
        <v>18</v>
      </c>
      <c r="V36" t="str">
        <f t="shared" ca="1" si="11"/>
        <v>P0024</v>
      </c>
      <c r="W36" t="str">
        <f t="shared" ca="1" si="12"/>
        <v>Lt</v>
      </c>
      <c r="X36">
        <f t="shared" ca="1" si="13"/>
        <v>11679.68</v>
      </c>
      <c r="Y36">
        <f t="shared" ca="1" si="14"/>
        <v>76</v>
      </c>
    </row>
    <row r="37" spans="16:25" x14ac:dyDescent="0.3">
      <c r="P37" t="s">
        <v>57</v>
      </c>
      <c r="Q37" t="s">
        <v>17</v>
      </c>
      <c r="R37">
        <v>12199.14</v>
      </c>
      <c r="S37">
        <v>87</v>
      </c>
      <c r="U37">
        <f t="shared" ca="1" si="10"/>
        <v>17</v>
      </c>
      <c r="V37" t="str">
        <f t="shared" ca="1" si="11"/>
        <v>P0023</v>
      </c>
      <c r="W37" t="str">
        <f t="shared" ca="1" si="12"/>
        <v>Ft</v>
      </c>
      <c r="X37">
        <f t="shared" ca="1" si="13"/>
        <v>12199.14</v>
      </c>
      <c r="Y37">
        <f t="shared" ca="1" si="14"/>
        <v>87</v>
      </c>
    </row>
    <row r="38" spans="16:25" x14ac:dyDescent="0.3">
      <c r="P38" t="s">
        <v>55</v>
      </c>
      <c r="Q38" t="s">
        <v>22</v>
      </c>
      <c r="R38">
        <v>1175.9999999999998</v>
      </c>
      <c r="S38">
        <v>105</v>
      </c>
      <c r="U38">
        <f t="shared" ca="1" si="10"/>
        <v>43</v>
      </c>
      <c r="V38" t="str">
        <f t="shared" ca="1" si="11"/>
        <v>P0022</v>
      </c>
      <c r="W38" t="str">
        <f t="shared" ca="1" si="12"/>
        <v>No.</v>
      </c>
      <c r="X38">
        <f t="shared" ca="1" si="13"/>
        <v>1175.9999999999998</v>
      </c>
      <c r="Y38">
        <f t="shared" ca="1" si="14"/>
        <v>105</v>
      </c>
    </row>
    <row r="39" spans="16:25" x14ac:dyDescent="0.3">
      <c r="P39" t="s">
        <v>52</v>
      </c>
      <c r="Q39" t="s">
        <v>9</v>
      </c>
      <c r="R39">
        <v>1098.2399999999998</v>
      </c>
      <c r="S39">
        <v>52</v>
      </c>
      <c r="U39">
        <f t="shared" ca="1" si="10"/>
        <v>44</v>
      </c>
      <c r="V39" t="str">
        <f t="shared" ca="1" si="11"/>
        <v>P0021</v>
      </c>
      <c r="W39" t="str">
        <f t="shared" ca="1" si="12"/>
        <v>Kg</v>
      </c>
      <c r="X39">
        <f t="shared" ca="1" si="13"/>
        <v>1098.2399999999998</v>
      </c>
      <c r="Y39">
        <f t="shared" ca="1" si="14"/>
        <v>52</v>
      </c>
    </row>
    <row r="40" spans="16:25" x14ac:dyDescent="0.3">
      <c r="P40" t="s">
        <v>50</v>
      </c>
      <c r="Q40" t="s">
        <v>17</v>
      </c>
      <c r="R40">
        <v>1562.2</v>
      </c>
      <c r="S40">
        <v>107</v>
      </c>
      <c r="U40">
        <f t="shared" ca="1" si="10"/>
        <v>41</v>
      </c>
      <c r="V40" t="str">
        <f t="shared" ca="1" si="11"/>
        <v>P0020</v>
      </c>
      <c r="W40" t="str">
        <f t="shared" ca="1" si="12"/>
        <v>Ft</v>
      </c>
      <c r="X40">
        <f t="shared" ca="1" si="13"/>
        <v>1562.2</v>
      </c>
      <c r="Y40">
        <f t="shared" ca="1" si="14"/>
        <v>107</v>
      </c>
    </row>
    <row r="41" spans="16:25" x14ac:dyDescent="0.3">
      <c r="P41" t="s">
        <v>10</v>
      </c>
      <c r="Q41" t="s">
        <v>9</v>
      </c>
      <c r="R41">
        <v>13759.199999999999</v>
      </c>
      <c r="S41">
        <v>117</v>
      </c>
      <c r="U41">
        <f t="shared" ca="1" si="10"/>
        <v>12</v>
      </c>
      <c r="V41" t="str">
        <f t="shared" ca="1" si="11"/>
        <v>P002</v>
      </c>
      <c r="W41" t="str">
        <f t="shared" ca="1" si="12"/>
        <v>Kg</v>
      </c>
      <c r="X41">
        <f t="shared" ca="1" si="13"/>
        <v>13759.199999999999</v>
      </c>
      <c r="Y41">
        <f t="shared" ca="1" si="14"/>
        <v>117</v>
      </c>
    </row>
    <row r="42" spans="16:25" x14ac:dyDescent="0.3">
      <c r="P42" t="s">
        <v>48</v>
      </c>
      <c r="Q42" t="s">
        <v>14</v>
      </c>
      <c r="R42">
        <v>13559.399999999998</v>
      </c>
      <c r="S42">
        <v>81</v>
      </c>
      <c r="U42">
        <f t="shared" ca="1" si="10"/>
        <v>13</v>
      </c>
      <c r="V42" t="str">
        <f t="shared" ca="1" si="11"/>
        <v>P0019</v>
      </c>
      <c r="W42" t="str">
        <f t="shared" ca="1" si="12"/>
        <v>Lt</v>
      </c>
      <c r="X42">
        <f t="shared" ca="1" si="13"/>
        <v>13559.399999999998</v>
      </c>
      <c r="Y42">
        <f t="shared" ca="1" si="14"/>
        <v>81</v>
      </c>
    </row>
    <row r="43" spans="16:25" x14ac:dyDescent="0.3">
      <c r="P43" t="s">
        <v>46</v>
      </c>
      <c r="Q43" t="s">
        <v>9</v>
      </c>
      <c r="R43">
        <v>19165.300000000003</v>
      </c>
      <c r="S43">
        <v>131</v>
      </c>
      <c r="U43">
        <f t="shared" ca="1" si="10"/>
        <v>3</v>
      </c>
      <c r="V43" t="str">
        <f t="shared" ca="1" si="11"/>
        <v>P0018</v>
      </c>
      <c r="W43" t="str">
        <f t="shared" ca="1" si="12"/>
        <v>Kg</v>
      </c>
      <c r="X43">
        <f t="shared" ca="1" si="13"/>
        <v>19165.300000000003</v>
      </c>
      <c r="Y43">
        <f t="shared" ca="1" si="14"/>
        <v>131</v>
      </c>
    </row>
    <row r="44" spans="16:25" x14ac:dyDescent="0.3">
      <c r="P44" t="s">
        <v>44</v>
      </c>
      <c r="Q44" t="s">
        <v>9</v>
      </c>
      <c r="R44">
        <v>6759.1999999999989</v>
      </c>
      <c r="S44">
        <v>85</v>
      </c>
      <c r="U44">
        <f t="shared" ca="1" si="10"/>
        <v>28</v>
      </c>
      <c r="V44" t="str">
        <f t="shared" ca="1" si="11"/>
        <v>P0017</v>
      </c>
      <c r="W44" t="str">
        <f t="shared" ca="1" si="12"/>
        <v>Kg</v>
      </c>
      <c r="X44">
        <f t="shared" ca="1" si="13"/>
        <v>6759.1999999999989</v>
      </c>
      <c r="Y44">
        <f t="shared" ca="1" si="14"/>
        <v>85</v>
      </c>
    </row>
    <row r="45" spans="16:25" x14ac:dyDescent="0.3">
      <c r="P45" t="s">
        <v>42</v>
      </c>
      <c r="Q45" t="s">
        <v>14</v>
      </c>
      <c r="R45">
        <v>11107.799999999997</v>
      </c>
      <c r="S45">
        <v>153</v>
      </c>
      <c r="U45">
        <f t="shared" ca="1" si="10"/>
        <v>19</v>
      </c>
      <c r="V45" t="str">
        <f t="shared" ca="1" si="11"/>
        <v>P0016</v>
      </c>
      <c r="W45" t="str">
        <f t="shared" ca="1" si="12"/>
        <v>Lt</v>
      </c>
      <c r="X45">
        <f t="shared" ca="1" si="13"/>
        <v>11107.799999999997</v>
      </c>
      <c r="Y45">
        <f t="shared" ca="1" si="14"/>
        <v>153</v>
      </c>
    </row>
    <row r="46" spans="16:25" x14ac:dyDescent="0.3">
      <c r="P46" t="s">
        <v>40</v>
      </c>
      <c r="Q46" t="s">
        <v>17</v>
      </c>
      <c r="R46">
        <v>10067.400000000001</v>
      </c>
      <c r="S46">
        <v>68</v>
      </c>
      <c r="U46">
        <f t="shared" ca="1" si="10"/>
        <v>23</v>
      </c>
      <c r="V46" t="str">
        <f t="shared" ca="1" si="11"/>
        <v>P0015</v>
      </c>
      <c r="W46" t="str">
        <f t="shared" ca="1" si="12"/>
        <v>Ft</v>
      </c>
      <c r="X46">
        <f t="shared" ca="1" si="13"/>
        <v>10067.400000000001</v>
      </c>
      <c r="Y46">
        <f t="shared" ca="1" si="14"/>
        <v>68</v>
      </c>
    </row>
    <row r="47" spans="16:25" x14ac:dyDescent="0.3">
      <c r="P47" t="s">
        <v>38</v>
      </c>
      <c r="Q47" t="s">
        <v>22</v>
      </c>
      <c r="R47">
        <v>7751.7999999999984</v>
      </c>
      <c r="S47">
        <v>70</v>
      </c>
      <c r="U47">
        <f t="shared" ca="1" si="10"/>
        <v>27</v>
      </c>
      <c r="V47" t="str">
        <f t="shared" ca="1" si="11"/>
        <v>P0014</v>
      </c>
      <c r="W47" t="str">
        <f t="shared" ca="1" si="12"/>
        <v>No.</v>
      </c>
      <c r="X47">
        <f t="shared" ca="1" si="13"/>
        <v>7751.7999999999984</v>
      </c>
      <c r="Y47">
        <f t="shared" ca="1" si="14"/>
        <v>70</v>
      </c>
    </row>
    <row r="48" spans="16:25" x14ac:dyDescent="0.3">
      <c r="P48" t="s">
        <v>36</v>
      </c>
      <c r="Q48" t="s">
        <v>9</v>
      </c>
      <c r="R48">
        <v>3303.72</v>
      </c>
      <c r="S48">
        <v>46</v>
      </c>
      <c r="U48">
        <f t="shared" ca="1" si="10"/>
        <v>34</v>
      </c>
      <c r="V48" t="str">
        <f t="shared" ca="1" si="11"/>
        <v>P0013</v>
      </c>
      <c r="W48" t="str">
        <f t="shared" ca="1" si="12"/>
        <v>Kg</v>
      </c>
      <c r="X48">
        <f t="shared" ca="1" si="13"/>
        <v>3303.72</v>
      </c>
      <c r="Y48">
        <f t="shared" ca="1" si="14"/>
        <v>46</v>
      </c>
    </row>
    <row r="49" spans="16:25" x14ac:dyDescent="0.3">
      <c r="P49" t="s">
        <v>34</v>
      </c>
      <c r="Q49" t="s">
        <v>17</v>
      </c>
      <c r="R49">
        <v>1585.92</v>
      </c>
      <c r="S49">
        <v>118</v>
      </c>
      <c r="U49">
        <f t="shared" ca="1" si="10"/>
        <v>40</v>
      </c>
      <c r="V49" t="str">
        <f t="shared" ca="1" si="11"/>
        <v>P0012</v>
      </c>
      <c r="W49" t="str">
        <f t="shared" ca="1" si="12"/>
        <v>Ft</v>
      </c>
      <c r="X49">
        <f t="shared" ca="1" si="13"/>
        <v>1585.92</v>
      </c>
      <c r="Y49">
        <f t="shared" ca="1" si="14"/>
        <v>118</v>
      </c>
    </row>
    <row r="50" spans="16:25" x14ac:dyDescent="0.3">
      <c r="P50" t="s">
        <v>32</v>
      </c>
      <c r="Q50" t="s">
        <v>14</v>
      </c>
      <c r="R50">
        <v>14002.560000000001</v>
      </c>
      <c r="S50">
        <v>78</v>
      </c>
      <c r="U50">
        <f t="shared" ca="1" si="10"/>
        <v>11</v>
      </c>
      <c r="V50" t="str">
        <f t="shared" ca="1" si="11"/>
        <v>P0011</v>
      </c>
      <c r="W50" t="str">
        <f t="shared" ca="1" si="12"/>
        <v>Lt</v>
      </c>
      <c r="X50">
        <f t="shared" ca="1" si="13"/>
        <v>14002.560000000001</v>
      </c>
      <c r="Y50">
        <f t="shared" ca="1" si="14"/>
        <v>78</v>
      </c>
    </row>
    <row r="51" spans="16:25" x14ac:dyDescent="0.3">
      <c r="P51" t="s">
        <v>29</v>
      </c>
      <c r="Q51" t="s">
        <v>9</v>
      </c>
      <c r="R51">
        <v>13109.34</v>
      </c>
      <c r="S51">
        <v>73</v>
      </c>
      <c r="U51">
        <f t="shared" ca="1" si="10"/>
        <v>15</v>
      </c>
      <c r="V51" t="str">
        <f t="shared" ca="1" si="11"/>
        <v>P0010</v>
      </c>
      <c r="W51" t="str">
        <f t="shared" ca="1" si="12"/>
        <v>Kg</v>
      </c>
      <c r="X51">
        <f t="shared" ca="1" si="13"/>
        <v>13109.34</v>
      </c>
      <c r="Y51">
        <f t="shared" ca="1" si="14"/>
        <v>73</v>
      </c>
    </row>
    <row r="52" spans="16:25" x14ac:dyDescent="0.3">
      <c r="P52" t="s">
        <v>6</v>
      </c>
      <c r="Q52" t="s">
        <v>9</v>
      </c>
      <c r="R52">
        <v>10607.520000000002</v>
      </c>
      <c r="S52">
        <v>82</v>
      </c>
      <c r="U52">
        <f t="shared" ca="1" si="10"/>
        <v>20</v>
      </c>
      <c r="V52" t="str">
        <f t="shared" ca="1" si="11"/>
        <v>P001</v>
      </c>
      <c r="W52" t="str">
        <f t="shared" ca="1" si="12"/>
        <v>Kg</v>
      </c>
      <c r="X52">
        <f t="shared" ca="1" si="13"/>
        <v>10607.520000000002</v>
      </c>
      <c r="Y52">
        <f t="shared" ca="1" si="14"/>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4DBE-C832-4F02-A825-923D63F3C0F8}">
  <dimension ref="A1"/>
  <sheetViews>
    <sheetView showGridLines="0" tabSelected="1" zoomScale="60" zoomScaleNormal="60" workbookViewId="0">
      <selection activeCell="AB21" sqref="AB21"/>
    </sheetView>
  </sheetViews>
  <sheetFormatPr defaultRowHeight="14.4" x14ac:dyDescent="0.3"/>
  <cols>
    <col min="1" max="1" width="8.88671875" customWidth="1"/>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6</xdr:col>
                    <xdr:colOff>281940</xdr:colOff>
                    <xdr:row>15</xdr:row>
                    <xdr:rowOff>30480</xdr:rowOff>
                  </from>
                  <to>
                    <xdr:col>7</xdr:col>
                    <xdr:colOff>15240</xdr:colOff>
                    <xdr:row>17</xdr:row>
                    <xdr:rowOff>99060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7</xdr:col>
                    <xdr:colOff>289560</xdr:colOff>
                    <xdr:row>15</xdr:row>
                    <xdr:rowOff>91440</xdr:rowOff>
                  </from>
                  <to>
                    <xdr:col>8</xdr:col>
                    <xdr:colOff>99060</xdr:colOff>
                    <xdr:row>17</xdr:row>
                    <xdr:rowOff>53340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8</xdr:col>
                    <xdr:colOff>365760</xdr:colOff>
                    <xdr:row>15</xdr:row>
                    <xdr:rowOff>53340</xdr:rowOff>
                  </from>
                  <to>
                    <xdr:col>9</xdr:col>
                    <xdr:colOff>304800</xdr:colOff>
                    <xdr:row>17</xdr:row>
                    <xdr:rowOff>91440</xdr:rowOff>
                  </to>
                </anchor>
              </controlPr>
            </control>
          </mc:Choice>
        </mc:AlternateContent>
        <mc:AlternateContent xmlns:mc="http://schemas.openxmlformats.org/markup-compatibility/2006">
          <mc:Choice Requires="x14">
            <control shapeId="2052" r:id="rId6" name="Scroll Bar 4">
              <controlPr defaultSize="0" autoPict="0">
                <anchor moveWithCells="1">
                  <from>
                    <xdr:col>30</xdr:col>
                    <xdr:colOff>7620</xdr:colOff>
                    <xdr:row>30</xdr:row>
                    <xdr:rowOff>152400</xdr:rowOff>
                  </from>
                  <to>
                    <xdr:col>30</xdr:col>
                    <xdr:colOff>373380</xdr:colOff>
                    <xdr:row>44</xdr:row>
                    <xdr:rowOff>129540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Catalogue</vt:lpstr>
      <vt:lpstr>input data</vt:lpstr>
      <vt:lpstr>Analysis</vt:lpstr>
      <vt:lpstr>DASHBOARD</vt:lpstr>
      <vt:lpstr>Category01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 M</dc:creator>
  <cp:lastModifiedBy>SARANYA M</cp:lastModifiedBy>
  <dcterms:created xsi:type="dcterms:W3CDTF">2023-09-26T02:09:28Z</dcterms:created>
  <dcterms:modified xsi:type="dcterms:W3CDTF">2023-12-11T04:59:54Z</dcterms:modified>
</cp:coreProperties>
</file>