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AP Docs\"/>
    </mc:Choice>
  </mc:AlternateContent>
  <bookViews>
    <workbookView xWindow="0" yWindow="0" windowWidth="28800" windowHeight="14388"/>
  </bookViews>
  <sheets>
    <sheet name="Sheet1" sheetId="1" r:id="rId1"/>
  </sheets>
  <definedNames>
    <definedName name="_xlnm._FilterDatabase" localSheetId="0" hidden="1">Sheet1!$A$4:$M$196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1" l="1"/>
  <c r="D196" i="1" l="1"/>
  <c r="B196" i="1"/>
  <c r="A196" i="1"/>
  <c r="D195" i="1"/>
  <c r="B195" i="1"/>
  <c r="A195" i="1"/>
  <c r="D194" i="1"/>
  <c r="B194" i="1"/>
  <c r="A194" i="1"/>
  <c r="D193" i="1"/>
  <c r="B193" i="1"/>
  <c r="A193" i="1"/>
  <c r="D192" i="1"/>
  <c r="B192" i="1"/>
  <c r="A192" i="1"/>
  <c r="D191" i="1"/>
  <c r="B191" i="1"/>
  <c r="A191" i="1"/>
  <c r="D190" i="1"/>
  <c r="B190" i="1"/>
  <c r="A190" i="1"/>
  <c r="D189" i="1"/>
  <c r="B189" i="1"/>
  <c r="A189" i="1"/>
  <c r="D188" i="1"/>
  <c r="B188" i="1"/>
  <c r="A188" i="1"/>
  <c r="D187" i="1"/>
  <c r="B187" i="1"/>
  <c r="A187" i="1"/>
  <c r="D186" i="1"/>
  <c r="B186" i="1"/>
  <c r="A186" i="1"/>
  <c r="D185" i="1"/>
  <c r="B185" i="1"/>
  <c r="A185" i="1"/>
  <c r="D184" i="1"/>
  <c r="B184" i="1"/>
  <c r="A184" i="1"/>
  <c r="D183" i="1"/>
  <c r="B183" i="1"/>
  <c r="A183" i="1"/>
  <c r="D182" i="1"/>
  <c r="B182" i="1"/>
  <c r="A182" i="1"/>
  <c r="D181" i="1"/>
  <c r="B181" i="1"/>
  <c r="A181" i="1"/>
  <c r="D180" i="1"/>
  <c r="B180" i="1"/>
  <c r="A180" i="1"/>
  <c r="D179" i="1"/>
  <c r="B179" i="1"/>
  <c r="A179" i="1"/>
  <c r="D178" i="1"/>
  <c r="B178" i="1"/>
  <c r="A178" i="1"/>
  <c r="D177" i="1"/>
  <c r="B177" i="1"/>
  <c r="A177" i="1"/>
  <c r="D176" i="1"/>
  <c r="B176" i="1"/>
  <c r="A176" i="1"/>
  <c r="D175" i="1"/>
  <c r="B175" i="1"/>
  <c r="A175" i="1"/>
  <c r="D174" i="1"/>
  <c r="B174" i="1"/>
  <c r="A174" i="1"/>
  <c r="D173" i="1"/>
  <c r="B173" i="1"/>
  <c r="A173" i="1"/>
  <c r="D172" i="1"/>
  <c r="B172" i="1"/>
  <c r="A172" i="1"/>
  <c r="D171" i="1"/>
  <c r="B171" i="1"/>
  <c r="A171" i="1"/>
  <c r="D170" i="1"/>
  <c r="B170" i="1"/>
  <c r="A170" i="1"/>
  <c r="D169" i="1"/>
  <c r="B169" i="1"/>
  <c r="A169" i="1"/>
  <c r="D168" i="1"/>
  <c r="B168" i="1"/>
  <c r="A168" i="1"/>
  <c r="D167" i="1"/>
  <c r="B167" i="1"/>
  <c r="A167" i="1"/>
  <c r="D166" i="1"/>
  <c r="B166" i="1"/>
  <c r="A166" i="1"/>
  <c r="D165" i="1"/>
  <c r="B165" i="1"/>
  <c r="A165" i="1"/>
  <c r="D164" i="1"/>
  <c r="B164" i="1"/>
  <c r="A164" i="1"/>
  <c r="D163" i="1"/>
  <c r="B163" i="1"/>
  <c r="A163" i="1"/>
  <c r="D162" i="1"/>
  <c r="B162" i="1"/>
  <c r="A162" i="1"/>
  <c r="D161" i="1"/>
  <c r="B161" i="1"/>
  <c r="A161" i="1"/>
  <c r="D160" i="1"/>
  <c r="B160" i="1"/>
  <c r="A160" i="1"/>
  <c r="D159" i="1"/>
  <c r="B159" i="1"/>
  <c r="A159" i="1"/>
  <c r="D158" i="1"/>
  <c r="B158" i="1"/>
  <c r="A158" i="1"/>
  <c r="D157" i="1"/>
  <c r="B157" i="1"/>
  <c r="A157" i="1"/>
  <c r="D156" i="1"/>
  <c r="B156" i="1"/>
  <c r="A156" i="1"/>
  <c r="D155" i="1"/>
  <c r="B155" i="1"/>
  <c r="A155" i="1"/>
  <c r="D154" i="1"/>
  <c r="B154" i="1"/>
  <c r="A154" i="1"/>
  <c r="D153" i="1"/>
  <c r="B153" i="1"/>
  <c r="A153" i="1"/>
  <c r="D152" i="1"/>
  <c r="B152" i="1"/>
  <c r="A152" i="1"/>
  <c r="D151" i="1"/>
  <c r="B151" i="1"/>
  <c r="A151" i="1"/>
  <c r="D150" i="1"/>
  <c r="B150" i="1"/>
  <c r="A150" i="1"/>
  <c r="D149" i="1"/>
  <c r="B149" i="1"/>
  <c r="A149" i="1"/>
  <c r="D148" i="1"/>
  <c r="B148" i="1"/>
  <c r="A148" i="1"/>
  <c r="D147" i="1"/>
  <c r="B147" i="1"/>
  <c r="A147" i="1"/>
  <c r="D146" i="1"/>
  <c r="B146" i="1"/>
  <c r="A146" i="1"/>
  <c r="D145" i="1"/>
  <c r="B145" i="1"/>
  <c r="A145" i="1"/>
  <c r="D144" i="1"/>
  <c r="B144" i="1"/>
  <c r="A144" i="1"/>
  <c r="D143" i="1"/>
  <c r="B143" i="1"/>
  <c r="A143" i="1"/>
  <c r="D142" i="1"/>
  <c r="B142" i="1"/>
  <c r="A142" i="1"/>
  <c r="D141" i="1"/>
  <c r="B141" i="1"/>
  <c r="A141" i="1"/>
  <c r="D140" i="1"/>
  <c r="B140" i="1"/>
  <c r="A140" i="1"/>
  <c r="D139" i="1"/>
  <c r="B139" i="1"/>
  <c r="A139" i="1"/>
  <c r="D138" i="1"/>
  <c r="B138" i="1"/>
  <c r="A138" i="1"/>
  <c r="D137" i="1"/>
  <c r="B137" i="1"/>
  <c r="A137" i="1"/>
  <c r="D136" i="1"/>
  <c r="B136" i="1"/>
  <c r="A136" i="1"/>
  <c r="D135" i="1"/>
  <c r="B135" i="1"/>
  <c r="A135" i="1"/>
  <c r="D134" i="1"/>
  <c r="B134" i="1"/>
  <c r="A134" i="1"/>
  <c r="D133" i="1"/>
  <c r="B133" i="1"/>
  <c r="A133" i="1"/>
  <c r="D132" i="1"/>
  <c r="B132" i="1"/>
  <c r="A132" i="1"/>
  <c r="D131" i="1"/>
  <c r="B131" i="1"/>
  <c r="A131" i="1"/>
  <c r="D130" i="1"/>
  <c r="B130" i="1"/>
  <c r="A130" i="1"/>
  <c r="D129" i="1"/>
  <c r="B129" i="1"/>
  <c r="A129" i="1"/>
  <c r="D128" i="1"/>
  <c r="B128" i="1"/>
  <c r="A128" i="1"/>
  <c r="D127" i="1"/>
  <c r="B127" i="1"/>
  <c r="A127" i="1"/>
  <c r="D126" i="1"/>
  <c r="B126" i="1"/>
  <c r="A126" i="1"/>
  <c r="D125" i="1"/>
  <c r="B125" i="1"/>
  <c r="A125" i="1"/>
  <c r="D124" i="1"/>
  <c r="B124" i="1"/>
  <c r="A124" i="1"/>
  <c r="D123" i="1"/>
  <c r="B123" i="1"/>
  <c r="A123" i="1"/>
  <c r="D122" i="1"/>
  <c r="B122" i="1"/>
  <c r="A122" i="1"/>
  <c r="D121" i="1"/>
  <c r="B121" i="1"/>
  <c r="A121" i="1"/>
  <c r="D120" i="1"/>
  <c r="B120" i="1"/>
  <c r="A120" i="1"/>
  <c r="D119" i="1"/>
  <c r="B119" i="1"/>
  <c r="A119" i="1"/>
  <c r="D118" i="1"/>
  <c r="B118" i="1"/>
  <c r="A118" i="1"/>
  <c r="D117" i="1"/>
  <c r="B117" i="1"/>
  <c r="A117" i="1"/>
  <c r="D116" i="1"/>
  <c r="B116" i="1"/>
  <c r="A116" i="1"/>
  <c r="D115" i="1"/>
  <c r="B115" i="1"/>
  <c r="A115" i="1"/>
  <c r="D114" i="1"/>
  <c r="B114" i="1"/>
  <c r="A114" i="1"/>
  <c r="D113" i="1"/>
  <c r="B113" i="1"/>
  <c r="A113" i="1"/>
  <c r="D112" i="1"/>
  <c r="B112" i="1"/>
  <c r="A112" i="1"/>
  <c r="D111" i="1"/>
  <c r="B111" i="1"/>
  <c r="A111" i="1"/>
  <c r="D110" i="1"/>
  <c r="B110" i="1"/>
  <c r="A110" i="1"/>
  <c r="D109" i="1"/>
  <c r="B109" i="1"/>
  <c r="A109" i="1"/>
  <c r="D108" i="1"/>
  <c r="B108" i="1"/>
  <c r="A108" i="1"/>
  <c r="D107" i="1"/>
  <c r="B107" i="1"/>
  <c r="A107" i="1"/>
  <c r="D106" i="1"/>
  <c r="B106" i="1"/>
  <c r="A106" i="1"/>
  <c r="D105" i="1"/>
  <c r="B105" i="1"/>
  <c r="A105" i="1"/>
  <c r="D104" i="1"/>
  <c r="B104" i="1"/>
  <c r="A104" i="1"/>
  <c r="D103" i="1"/>
  <c r="B103" i="1"/>
  <c r="A103" i="1"/>
  <c r="D102" i="1"/>
  <c r="B102" i="1"/>
  <c r="A102" i="1"/>
  <c r="D101" i="1"/>
  <c r="B101" i="1"/>
  <c r="A101" i="1"/>
  <c r="D100" i="1"/>
  <c r="B100" i="1"/>
  <c r="A100" i="1"/>
  <c r="D99" i="1"/>
  <c r="B99" i="1"/>
  <c r="A99" i="1"/>
  <c r="D98" i="1"/>
  <c r="B98" i="1"/>
  <c r="A98" i="1"/>
  <c r="D97" i="1"/>
  <c r="B97" i="1"/>
  <c r="A97" i="1"/>
  <c r="D96" i="1"/>
  <c r="B96" i="1"/>
  <c r="A96" i="1"/>
  <c r="D95" i="1"/>
  <c r="B95" i="1"/>
  <c r="A95" i="1"/>
  <c r="D94" i="1"/>
  <c r="B94" i="1"/>
  <c r="A94" i="1"/>
  <c r="D93" i="1"/>
  <c r="B93" i="1"/>
  <c r="A93" i="1"/>
  <c r="D92" i="1"/>
  <c r="B92" i="1"/>
  <c r="A92" i="1"/>
  <c r="D91" i="1"/>
  <c r="B91" i="1"/>
  <c r="A91" i="1"/>
  <c r="D90" i="1"/>
  <c r="B90" i="1"/>
  <c r="A90" i="1"/>
  <c r="D89" i="1"/>
  <c r="B89" i="1"/>
  <c r="A89" i="1"/>
  <c r="D88" i="1"/>
  <c r="B88" i="1"/>
  <c r="A88" i="1"/>
  <c r="D87" i="1"/>
  <c r="B87" i="1"/>
  <c r="A87" i="1"/>
  <c r="D86" i="1"/>
  <c r="B86" i="1"/>
  <c r="A86" i="1"/>
  <c r="D85" i="1"/>
  <c r="B85" i="1"/>
  <c r="A85" i="1"/>
  <c r="D84" i="1"/>
  <c r="B84" i="1"/>
  <c r="A84" i="1"/>
  <c r="D83" i="1"/>
  <c r="B83" i="1"/>
  <c r="A83" i="1"/>
  <c r="D82" i="1"/>
  <c r="B82" i="1"/>
  <c r="A82" i="1"/>
  <c r="D81" i="1"/>
  <c r="B81" i="1"/>
  <c r="A81" i="1"/>
  <c r="D80" i="1"/>
  <c r="B80" i="1"/>
  <c r="A80" i="1"/>
  <c r="D79" i="1"/>
  <c r="B79" i="1"/>
  <c r="A79" i="1"/>
  <c r="D78" i="1"/>
  <c r="B78" i="1"/>
  <c r="A78" i="1"/>
  <c r="D77" i="1"/>
  <c r="B77" i="1"/>
  <c r="A77" i="1"/>
  <c r="D76" i="1"/>
  <c r="B76" i="1"/>
  <c r="A76" i="1"/>
  <c r="D75" i="1"/>
  <c r="B75" i="1"/>
  <c r="A75" i="1"/>
  <c r="D74" i="1"/>
  <c r="B74" i="1"/>
  <c r="A74" i="1"/>
  <c r="D73" i="1"/>
  <c r="B73" i="1"/>
  <c r="A73" i="1"/>
  <c r="D72" i="1"/>
  <c r="B72" i="1"/>
  <c r="A72" i="1"/>
  <c r="D71" i="1"/>
  <c r="B71" i="1"/>
  <c r="A71" i="1"/>
  <c r="D70" i="1"/>
  <c r="B70" i="1"/>
  <c r="A70" i="1"/>
  <c r="D69" i="1"/>
  <c r="B69" i="1"/>
  <c r="A69" i="1"/>
  <c r="D68" i="1"/>
  <c r="B68" i="1"/>
  <c r="A68" i="1"/>
  <c r="D67" i="1"/>
  <c r="B67" i="1"/>
  <c r="A67" i="1"/>
  <c r="D66" i="1"/>
  <c r="B66" i="1"/>
  <c r="A66" i="1"/>
  <c r="D65" i="1"/>
  <c r="B65" i="1"/>
  <c r="A65" i="1"/>
  <c r="D64" i="1"/>
  <c r="B64" i="1"/>
  <c r="A64" i="1"/>
  <c r="D63" i="1"/>
  <c r="B63" i="1"/>
  <c r="A63" i="1"/>
  <c r="D62" i="1"/>
  <c r="B62" i="1"/>
  <c r="A62" i="1"/>
  <c r="D61" i="1"/>
  <c r="B61" i="1"/>
  <c r="A61" i="1"/>
  <c r="D60" i="1"/>
  <c r="B60" i="1"/>
  <c r="A60" i="1"/>
  <c r="D59" i="1"/>
  <c r="B59" i="1"/>
  <c r="A59" i="1"/>
  <c r="D58" i="1"/>
  <c r="B58" i="1"/>
  <c r="A58" i="1"/>
  <c r="D57" i="1"/>
  <c r="B57" i="1"/>
  <c r="A57" i="1"/>
  <c r="D56" i="1"/>
  <c r="B56" i="1"/>
  <c r="A56" i="1"/>
  <c r="D55" i="1"/>
  <c r="B55" i="1"/>
  <c r="A55" i="1"/>
  <c r="D54" i="1"/>
  <c r="B54" i="1"/>
  <c r="A54" i="1"/>
  <c r="D53" i="1"/>
  <c r="B53" i="1"/>
  <c r="A53" i="1"/>
  <c r="D52" i="1"/>
  <c r="B52" i="1"/>
  <c r="A52" i="1"/>
  <c r="D51" i="1"/>
  <c r="B51" i="1"/>
  <c r="A51" i="1"/>
  <c r="D50" i="1"/>
  <c r="B50" i="1"/>
  <c r="A50" i="1"/>
  <c r="D49" i="1"/>
  <c r="B49" i="1"/>
  <c r="A49" i="1"/>
  <c r="D48" i="1"/>
  <c r="B48" i="1"/>
  <c r="A48" i="1"/>
  <c r="D47" i="1"/>
  <c r="B47" i="1"/>
  <c r="A47" i="1"/>
  <c r="D46" i="1"/>
  <c r="B46" i="1"/>
  <c r="A46" i="1"/>
  <c r="D45" i="1"/>
  <c r="B45" i="1"/>
  <c r="A45" i="1"/>
  <c r="D44" i="1"/>
  <c r="B44" i="1"/>
  <c r="A44" i="1"/>
  <c r="D43" i="1"/>
  <c r="B43" i="1"/>
  <c r="A43" i="1"/>
  <c r="D42" i="1"/>
  <c r="B42" i="1"/>
  <c r="A42" i="1"/>
  <c r="D41" i="1"/>
  <c r="B41" i="1"/>
  <c r="A41" i="1"/>
  <c r="D40" i="1"/>
  <c r="B40" i="1"/>
  <c r="A40" i="1"/>
  <c r="D39" i="1"/>
  <c r="B39" i="1"/>
  <c r="A39" i="1"/>
  <c r="D38" i="1"/>
  <c r="B38" i="1"/>
  <c r="A38" i="1"/>
  <c r="D37" i="1"/>
  <c r="B37" i="1"/>
  <c r="A37" i="1"/>
  <c r="D36" i="1"/>
  <c r="B36" i="1"/>
  <c r="A36" i="1"/>
  <c r="D35" i="1"/>
  <c r="B35" i="1"/>
  <c r="A35" i="1"/>
  <c r="D34" i="1"/>
  <c r="B34" i="1"/>
  <c r="A34" i="1"/>
  <c r="D33" i="1"/>
  <c r="B33" i="1"/>
  <c r="A33" i="1"/>
  <c r="D32" i="1"/>
  <c r="B32" i="1"/>
  <c r="A32" i="1"/>
  <c r="D31" i="1"/>
  <c r="B31" i="1"/>
  <c r="A31" i="1"/>
  <c r="D30" i="1"/>
  <c r="B30" i="1"/>
  <c r="A30" i="1"/>
  <c r="D29" i="1"/>
  <c r="B29" i="1"/>
  <c r="A29" i="1"/>
  <c r="D28" i="1"/>
  <c r="B28" i="1"/>
  <c r="A28" i="1"/>
  <c r="D27" i="1"/>
  <c r="B27" i="1"/>
  <c r="A27" i="1"/>
  <c r="D26" i="1"/>
  <c r="B26" i="1"/>
  <c r="A26" i="1"/>
  <c r="D25" i="1"/>
  <c r="B25" i="1"/>
  <c r="A25" i="1"/>
  <c r="D24" i="1"/>
  <c r="B24" i="1"/>
  <c r="A24" i="1"/>
  <c r="D23" i="1"/>
  <c r="B23" i="1"/>
  <c r="A23" i="1"/>
  <c r="D22" i="1"/>
  <c r="B22" i="1"/>
  <c r="A22" i="1"/>
  <c r="D21" i="1"/>
  <c r="B21" i="1"/>
  <c r="A21" i="1"/>
  <c r="D20" i="1"/>
  <c r="B20" i="1"/>
  <c r="A20" i="1"/>
  <c r="D19" i="1"/>
  <c r="B19" i="1"/>
  <c r="A19" i="1"/>
  <c r="D18" i="1"/>
  <c r="B18" i="1"/>
  <c r="A18" i="1"/>
  <c r="D17" i="1"/>
  <c r="B17" i="1"/>
  <c r="A17" i="1"/>
  <c r="D16" i="1"/>
  <c r="B16" i="1"/>
  <c r="A16" i="1"/>
  <c r="D15" i="1"/>
  <c r="B15" i="1"/>
  <c r="A15" i="1"/>
  <c r="D14" i="1"/>
  <c r="B14" i="1"/>
  <c r="A14" i="1"/>
  <c r="D13" i="1"/>
  <c r="B13" i="1"/>
  <c r="A13" i="1"/>
  <c r="D12" i="1"/>
  <c r="B12" i="1"/>
  <c r="A12" i="1"/>
  <c r="D11" i="1"/>
  <c r="B11" i="1"/>
  <c r="A11" i="1"/>
  <c r="D10" i="1"/>
  <c r="B10" i="1"/>
  <c r="A10" i="1"/>
  <c r="D9" i="1"/>
  <c r="B9" i="1"/>
  <c r="A9" i="1"/>
  <c r="D8" i="1"/>
  <c r="B8" i="1"/>
  <c r="A8" i="1"/>
  <c r="D7" i="1"/>
  <c r="B7" i="1"/>
  <c r="A7" i="1"/>
  <c r="D6" i="1"/>
  <c r="B6" i="1"/>
  <c r="A6" i="1"/>
  <c r="B5" i="1"/>
  <c r="A5" i="1"/>
</calcChain>
</file>

<file path=xl/sharedStrings.xml><?xml version="1.0" encoding="utf-8"?>
<sst xmlns="http://schemas.openxmlformats.org/spreadsheetml/2006/main" count="1711" uniqueCount="538">
  <si>
    <t>Product Standards for</t>
  </si>
  <si>
    <t>SAP Translation Hub RTC1 (1610)</t>
  </si>
  <si>
    <t>Program Name</t>
  </si>
  <si>
    <t>Delivery Name</t>
  </si>
  <si>
    <t>Product Standard</t>
  </si>
  <si>
    <t>Product Standard Requirement</t>
  </si>
  <si>
    <t>Compliance Value</t>
  </si>
  <si>
    <t>Last Comment</t>
  </si>
  <si>
    <t>Assignee</t>
  </si>
  <si>
    <t>Created On</t>
  </si>
  <si>
    <t>Created By</t>
  </si>
  <si>
    <t>Last Changed On</t>
  </si>
  <si>
    <t>Last Changed By</t>
  </si>
  <si>
    <t>PSR GUID</t>
  </si>
  <si>
    <t>Source Guid</t>
  </si>
  <si>
    <t>Accessibility</t>
  </si>
  <si>
    <t>Not Fulfilled</t>
  </si>
  <si>
    <t>test by ATL will happen in CW45, after the release of RTC1</t>
  </si>
  <si>
    <t>11.05.2016</t>
  </si>
  <si>
    <t>Kerstin Saelzer (D050145)</t>
  </si>
  <si>
    <t>26.09.2016</t>
  </si>
  <si>
    <t>6CAE8B28C5DB1EE685E83EE2AD759BFB</t>
  </si>
  <si>
    <t>6CAE8B26E4CB1EE59BB8809F52CEFD47</t>
  </si>
  <si>
    <t>6CAE8B28C5DB1EE685E83EE2AD767BFB</t>
  </si>
  <si>
    <t>6CAE8B26E4CB1EE59BB8809F52D05D47</t>
  </si>
  <si>
    <t>Fulfilled (by Manual Test or Review)</t>
  </si>
  <si>
    <t>19.08.2016</t>
  </si>
  <si>
    <t>Maryia Rakina (I853142)</t>
  </si>
  <si>
    <t>6CAE8B28C5DB1EE685E83EE2AD777BFB</t>
  </si>
  <si>
    <t>6CAE8B26E4CB1EE59BB8809F52D09D47</t>
  </si>
  <si>
    <t>6CAE8B28C5DB1EE685E83EE2AD785BFB</t>
  </si>
  <si>
    <t>6CAE8B26E4CB1EE59BB8809F52D0DD47</t>
  </si>
  <si>
    <t>6CAE8B28C5DB1EE685E83EE2AD791BFB</t>
  </si>
  <si>
    <t>6CAE8B26E4CB1EE59BB8809F52D11D47</t>
  </si>
  <si>
    <t>6CAE8B28C5DB1EE685E83EE2AD79FBFB</t>
  </si>
  <si>
    <t>6CAE8B26E4CB1EE59BB8809F52D15D47</t>
  </si>
  <si>
    <t>Not Applicable</t>
  </si>
  <si>
    <t>no references on our UI</t>
  </si>
  <si>
    <t>6CAE8B28C5DB1EE685E83EE2AD7A9BFB</t>
  </si>
  <si>
    <t>6CAE8B26E4CB1EE59BB8809F52D19D47</t>
  </si>
  <si>
    <t>6CAE8B28C5DB1EE685E83EE2AD7B5BFB</t>
  </si>
  <si>
    <t>6CAE8B26E4CB1EE59BB8809F52D1DD47</t>
  </si>
  <si>
    <t>no dependencies on such components on the UI</t>
  </si>
  <si>
    <t>6CAE8B28C5DB1EE685E83EE2AD7C1BFB</t>
  </si>
  <si>
    <t>6CAE8B26E4CB1EE59BB8809F52D21D47</t>
  </si>
  <si>
    <t>6CAE8B28C5DB1EE685E83EE2AD7CBBFB</t>
  </si>
  <si>
    <t>6CAE8B26E4CB1EE59BB8809F52D25D47</t>
  </si>
  <si>
    <t>6CAE8B28C5DB1EE685E83EE2AD7D5BFB</t>
  </si>
  <si>
    <t>6CAE8B26E4CB1EE59BB8809F52D29D47</t>
  </si>
  <si>
    <t>6CAE8B28C5DB1EE685E83EE2AD7E1BFB</t>
  </si>
  <si>
    <t>6CAE8B26E4CB1EE59BB8809F52D2DD47</t>
  </si>
  <si>
    <t>6CAE8B28C5DB1EE685E83EE2AD7EDBFB</t>
  </si>
  <si>
    <t>6CAE8B26E4CB1EE59BB8809F52D31D47</t>
  </si>
  <si>
    <t>6CAE8B28C5DB1EE685E83EE2AD7FDBFB</t>
  </si>
  <si>
    <t>6CAE8B26E4CB1EE59BB8809F52D35D47</t>
  </si>
  <si>
    <t>"not compliant as depending on UI5
see https://ifp.wdf.sap.corp/psc?r_nme=UI%20ADD-ON%202.0&amp;r_typ=PRODUCTVERSION&amp;e_nme=UI%20ADD-ON%202.0&amp;e_typ=PRODUCTVERSION&amp;ga=3751#"</t>
  </si>
  <si>
    <t>6CAE8B28C5DB1EE685E83EE2AD807BFB</t>
  </si>
  <si>
    <t>6CAE8B26E4CB1EE59BB8809F52D39D47</t>
  </si>
  <si>
    <t>Input by UI5 colleagues:
The colleagues did the best to use a correct markup language, yet it wasn't tested yet in all places with a reliable html validator tool. Therefore this is not committed. As a consequence, it might be possible that there is a hiccup in some screen reader which might have to do with the markup (but no specific such issue known yet). 
As this requirement always comes as not fulfilled out of the Accessibility tests (with no concrete issue found), I think it's a kind of self-protection bucket.</t>
  </si>
  <si>
    <t>05.09.2016</t>
  </si>
  <si>
    <t>6CAE8B28C5DB1EE685E83EE2AD811BFB</t>
  </si>
  <si>
    <t>6CAE8B26E4CB1EE59BB8809F52D3DD47</t>
  </si>
  <si>
    <t>6CAE8B28C5DB1EE685E83EE2AD81DBFB</t>
  </si>
  <si>
    <t>6CAE8B26E4CB1EE59BB8809F52D41D47</t>
  </si>
  <si>
    <t>6CAE8B28C5DB1EE685E83EE2AD827BFB</t>
  </si>
  <si>
    <t>6CAE8B26E4CB1EE59BB882D41FF81D47</t>
  </si>
  <si>
    <t>6CAE8B28C5DB1EE685E83EE2AD82FBFB</t>
  </si>
  <si>
    <t>6CAE8B26E4CB1EE59BB882D41FF85D47</t>
  </si>
  <si>
    <t>6CAE8B28C5DB1EE685E83EE2AD839BFB</t>
  </si>
  <si>
    <t>6CAE8B26E4CB1EE59BB882D41FF89D47</t>
  </si>
  <si>
    <t>6CAE8B28C5DB1EE685E83EE2AD843BFB</t>
  </si>
  <si>
    <t>6CAE8B26E4CB1EE59BB882D41FF8DD47</t>
  </si>
  <si>
    <t>6CAE8B28C5DB1EE685E83EE2AD84DBFB</t>
  </si>
  <si>
    <t>6CAE8B26E4CB1EE59BB882D41FF91D47</t>
  </si>
  <si>
    <t>6CAE8B28C5DB1EE685E83EE2AD857BFB</t>
  </si>
  <si>
    <t>6CAE8B26E4CB1EE59BB882D41FF95D47</t>
  </si>
  <si>
    <t>6CAE8B28C5DB1EE685E83EE2AD863BFB</t>
  </si>
  <si>
    <t>6CAE8B26E4CB1EE59BB882D41FF99D47</t>
  </si>
  <si>
    <t>6CAE8B28C5DB1EE685E83EE2AD86BBFB</t>
  </si>
  <si>
    <t>6CAE8B26E4CB1EE59BB882D41FF9DD47</t>
  </si>
  <si>
    <t>embedded applications for MT, LQE, Conversion Service are services without UI</t>
  </si>
  <si>
    <t>6CAE8B28C5DB1EE685E83EE2AD87DBFB</t>
  </si>
  <si>
    <t>6CAE8B26E4CB1EE59BB882D41FFA5D47</t>
  </si>
  <si>
    <t>Backend session expires after a time we cannot influence, switch-off not possible. Information message is displayed on the UI</t>
  </si>
  <si>
    <t>6CAE8B28C5DB1EE685E83EE2AD885BFB</t>
  </si>
  <si>
    <t>6CAE8B26E4CB1EE59BB882D41FFA9D47</t>
  </si>
  <si>
    <t>no animations, audio or video streams included.</t>
  </si>
  <si>
    <t>6CAE8B28C5DB1EE685E83EE2AD88DBFB</t>
  </si>
  <si>
    <t>6CAE8B26E4CB1EE59BB882D41FFADD47</t>
  </si>
  <si>
    <t>no flickering UI elements used</t>
  </si>
  <si>
    <t>6CAE8B28C5DB1EE685E83EE2AD895BFB</t>
  </si>
  <si>
    <t>6CAE8B26E4CB1EE59BB882D41FFB1D47</t>
  </si>
  <si>
    <t>Business Configuration</t>
  </si>
  <si>
    <t>no configuration data for MT, LQE or Conversion Service</t>
  </si>
  <si>
    <t>6CAE8B28C5DB1EE685E83EE2AD74DBFB</t>
  </si>
  <si>
    <t>6CAE8B26E4CB1EE59BB88E452E9E3D47</t>
  </si>
  <si>
    <t>no configuration options provided.</t>
  </si>
  <si>
    <t>6CAE8B28C5DB1EE685E83EE2AD75BBFB</t>
  </si>
  <si>
    <t>6CAE8B26E4CB1EE59BB88E452E9F9D47</t>
  </si>
  <si>
    <t>6CAE8B28C5DB1EE685E83EE2AD769BFB</t>
  </si>
  <si>
    <t>6CAE8B26E4CB1EE59BB88E452E9FDD47</t>
  </si>
  <si>
    <t>ISO-639 code list for language codes used</t>
  </si>
  <si>
    <t>6CAE8B28C5DB1EE685E83EE2AD779BFB</t>
  </si>
  <si>
    <t>6CAE8B26E4CB1EE59BB88E452EA01D47</t>
  </si>
  <si>
    <t>Functional Correctness</t>
  </si>
  <si>
    <t>Fulfilled (by Automated Test)</t>
  </si>
  <si>
    <t>checked with Sonar</t>
  </si>
  <si>
    <t>6CAE8B28C5DB1EE685E83EE2AD74FBFB</t>
  </si>
  <si>
    <t>6CAE8B26E4CB1EE59BB8B0B1EE197D47</t>
  </si>
  <si>
    <t>Traceability report being created for each takt end</t>
  </si>
  <si>
    <t>6CAE8B28C5DB1EE685E83EE2AD75DBFB</t>
  </si>
  <si>
    <t>6CAE8B26E4CB1EE59BB8B0B1EE1ADD47</t>
  </si>
  <si>
    <t>6CAE8B28C5DB1EE685E83EE2AD76BBFB</t>
  </si>
  <si>
    <t>6CAE8B26E4CB1EE59BB8B0B1EE1B1D47</t>
  </si>
  <si>
    <t>report on BCP message queue is created for each takt end</t>
  </si>
  <si>
    <t>6CAE8B28C5DB1EE685E83EE2AD77BBFB</t>
  </si>
  <si>
    <t>6CAE8B26E4CB1EE59BB8B0B1EE1B5D47</t>
  </si>
  <si>
    <t>Globalization</t>
  </si>
  <si>
    <t>Converter Service: not applicable as incoming file formats are Java .properties, IOS Strings, JSON, RESX.</t>
  </si>
  <si>
    <t>6CAE8B28C5DB1EE685E83EE2AD751BFB</t>
  </si>
  <si>
    <t>6CAE8B26E4CB1EE59BB8E0C3525CFD47</t>
  </si>
  <si>
    <t>Fulfilled (by Infrastructure)</t>
  </si>
  <si>
    <t>n/a for backend services, UI uses standard UI5 controls</t>
  </si>
  <si>
    <t>6CAE8B28C5DB1EE685E83EE2AD75FBFB</t>
  </si>
  <si>
    <t>6CAE8B26E4CB1EE59BB8E0C3525E5D47</t>
  </si>
  <si>
    <t>n/a for backend services , UI does not use any user-management module</t>
  </si>
  <si>
    <t>6CAE8B28C5DB1EE685E83EE2AD76DBFB</t>
  </si>
  <si>
    <t>6CAE8B26E4CB1EE59BB8E0C3525E9D47</t>
  </si>
  <si>
    <t>n/a for the backend services &amp; MT; compliant as UI uses standard UI5 controls</t>
  </si>
  <si>
    <t>20.08.2016</t>
  </si>
  <si>
    <t>6CAE8B28C5DB1EE685E83EE2AD77DBFB</t>
  </si>
  <si>
    <t>6CAE8B26E4CB1EE59BB8E0C3525EDD47</t>
  </si>
  <si>
    <t>n/a for backend services; no printing options on UI</t>
  </si>
  <si>
    <t>6CAE8B28C5DB1EE685E83EE2AD787BFB</t>
  </si>
  <si>
    <t>6CAE8B26E4CB1EE59BB8E0C3525F1D47</t>
  </si>
  <si>
    <t>6CAE8B28C5DB1EE685E83EE2AD795BFB</t>
  </si>
  <si>
    <t>6CAE8B26E4CB1EE59BB8E0C3525F5D47</t>
  </si>
  <si>
    <t>backend services &amp;  standard UI5 controls</t>
  </si>
  <si>
    <t>6CAE8B28C5DB1EE685E83EE2AD7A1BFB</t>
  </si>
  <si>
    <t>6CAE8B26E4CB1EE59BB8E0C3525F9D47</t>
  </si>
  <si>
    <t>6CAE8B28C5DB1EE685E83EE2AD7ABBFB</t>
  </si>
  <si>
    <t>6CAE8B26E4CB1EE59BB8E0C3525FDD47</t>
  </si>
  <si>
    <t>no language dependent customer data in the first release</t>
  </si>
  <si>
    <t>6CAE8B28C5DB1EE685E83EE2AD7B9BFB</t>
  </si>
  <si>
    <t>6CAE8B26E4CB1EE59BB8E0C352601D47</t>
  </si>
  <si>
    <t>6CAE8B28C5DB1EE685E83EE2AD7C3BFB</t>
  </si>
  <si>
    <t>6CAE8B26E4CB1EE59BB8E0C352605D47</t>
  </si>
  <si>
    <t>no currency fields</t>
  </si>
  <si>
    <t>6CAE8B28C5DB1EE685E83EE2AD7CDBFB</t>
  </si>
  <si>
    <t>6CAE8B26E4CB1EE59BB8E0C352609D47</t>
  </si>
  <si>
    <t>6CAE8B28C5DB1EE685E83EE2AD7D7BFB</t>
  </si>
  <si>
    <t>6CAE8B26E4CB1EE59BB8E0C35260DD47</t>
  </si>
  <si>
    <t>no address fields</t>
  </si>
  <si>
    <t>6CAE8B28C5DB1EE685E83EE2AD7E3BFB</t>
  </si>
  <si>
    <t>6CAE8B26E4CB1EE59BB8E0C352611D47</t>
  </si>
  <si>
    <t>6CAE8B28C5DB1EE685E83EE2AD7F5BFB</t>
  </si>
  <si>
    <t>6CAE8B26E4CB1EE59BB8E0C352615D47</t>
  </si>
  <si>
    <t>generic service, no localization required</t>
  </si>
  <si>
    <t>6CAE8B28C5DB1EE685E83EE2AD7FFBFB</t>
  </si>
  <si>
    <t>6CAE8B26E4CB1EE59BB8E0C352619D47</t>
  </si>
  <si>
    <t>no country specific content</t>
  </si>
  <si>
    <t>6CAE8B28C5DB1EE685E83EE2AD809BFB</t>
  </si>
  <si>
    <t>6CAE8B26E4CB1EE59BB8E0C35261DD47</t>
  </si>
  <si>
    <t>6CAE8B28C5DB1EE685E83EE2AD813BFB</t>
  </si>
  <si>
    <t>6CAE8B26E4CB1EE59BB8E0C352621D47</t>
  </si>
  <si>
    <t>UI with standard UI5 controls but without Calendar features</t>
  </si>
  <si>
    <t>6CAE8B28C5DB1EE685E83EE2AD81FBFB</t>
  </si>
  <si>
    <t>6CAE8B26E4CB1EE59BB8E2A3D914DD47</t>
  </si>
  <si>
    <t>6CAE8B28C5DB1EE685E83EE2AD829BFB</t>
  </si>
  <si>
    <t>6CAE8B26E4CB1EE59BB8E2A3D9151D47</t>
  </si>
  <si>
    <t>6CAE8B28C5DB1EE685E83EE2AD831BFB</t>
  </si>
  <si>
    <t>6CAE8B26E4CB1EE59BB8E2A3D9155D47</t>
  </si>
  <si>
    <t>ui: not compliant - UI in English only since we have status "development tool"</t>
  </si>
  <si>
    <t>6CAE8B28C5DB1EE685E83EE2AD83BBFB</t>
  </si>
  <si>
    <t>6CAE8B26E4CB1EE59BB8E2A3D9159D47</t>
  </si>
  <si>
    <t>not compliant - UI in English only since we have status "development tool"</t>
  </si>
  <si>
    <t>6CAE8B28C5DB1EE685E83EE2AD845BFB</t>
  </si>
  <si>
    <t>6CAE8B26E4CB1EE59BB8E2A3D915DD47</t>
  </si>
  <si>
    <t>6CAE8B28C5DB1EE685E83EE2AD84FBFB</t>
  </si>
  <si>
    <t>6CAE8B26E4CB1EE59BB8E2A3D9161D47</t>
  </si>
  <si>
    <t>6CAE8B28C5DB1EE685E83EE2AD85DBFB</t>
  </si>
  <si>
    <t>6CAE8B26E4CB1EE59BB8E2A3D9165D47</t>
  </si>
  <si>
    <t>6CAE8B28C5DB1EE685E83EE2AD865BFB</t>
  </si>
  <si>
    <t>6CAE8B26E4CB1EE59BB8E2A3D9169D47</t>
  </si>
  <si>
    <t>6CAE8B28C5DB1EE685E83EE2AD86DBFB</t>
  </si>
  <si>
    <t>6CAE8B26E4CB1EE59BB8E2A3D916DD47</t>
  </si>
  <si>
    <t>not compliant as based on SAPUI5 see https://ifp.wdf.sap.corp/psc?r_nme=UI%20ADD-ON%202.0&amp;r_typ=PRODUCTVERSION&amp;e_nme=UI%20ADD-ON%202.0&amp;e_typ=PRODUCTVERSION&amp;ga=3751#</t>
  </si>
  <si>
    <t>6CAE8B28C5DB1EE685E83EE2AD875BFB</t>
  </si>
  <si>
    <t>6CAE8B26E4CB1EE59BB8E2A3D9171D47</t>
  </si>
  <si>
    <t>23.08.2016</t>
  </si>
  <si>
    <t>6CAE8B28C5DB1EE685E83EE2AD87FBFB</t>
  </si>
  <si>
    <t>6CAE8B26E4CB1EE59BB8E2A3D9175D47</t>
  </si>
  <si>
    <t>backend services &amp; UI independent of time stamps</t>
  </si>
  <si>
    <t>6CAE8B28C5DB1EE685E83EE2AD887BFB</t>
  </si>
  <si>
    <t>6CAE8B26E4CB1EE59BB8E2A3D9179D47</t>
  </si>
  <si>
    <t>6CAE8B28C5DB1EE685E83EE2AD88FBFB</t>
  </si>
  <si>
    <t>6CAE8B26E4CB1EE59BB8E2A3D917DD47</t>
  </si>
  <si>
    <t>no translations as long as we have status "development tool"</t>
  </si>
  <si>
    <t>6CAE8B28C5DB1EE685E83EE2AD897BFB</t>
  </si>
  <si>
    <t>6CAE8B26E4CB1EE59BB8E2A3D9181D47</t>
  </si>
  <si>
    <t>Operations Support</t>
  </si>
  <si>
    <t>devOps mode by our development team without explicit documentation</t>
  </si>
  <si>
    <t>6CAE8B28C5DB1EE685E83EE2AD753BFB</t>
  </si>
  <si>
    <t>6CAE8B26E4CB1EE59BB8F5172485FD47</t>
  </si>
  <si>
    <t>6CAE8B28C5DB1EE685E83EE2AD761BFB</t>
  </si>
  <si>
    <t>6CAE8B26E4CB1EE59BB8F51724875D47</t>
  </si>
  <si>
    <t>compliant as based on HCP (SAP HANA Cloud / Neo 2013/14) and re-creation of customer data is possible
MT server: backup as part of IT service; software versioning and backup ensured</t>
  </si>
  <si>
    <t>6CAE8B28C5DB1EE685E83EE2AD76FBFB</t>
  </si>
  <si>
    <t>6CAE8B26E4CB1EE59BB8F51724879D47</t>
  </si>
  <si>
    <t>Fulfilled (Infrastructure) for HCP components; 
Not fulfilled for MT servers as still internal landscape (DLM)
Dev effort required to fulfill the requirement:
oRequired metrics
Need to be defined by the dev teams individually
Recommendation: Check with HCP &amp; the product integrators
oCloud products: in DevOps model can use their own tools
CA Introscope, Nagios, Zabbix, Kibana, … other open source tools …
Mohammed Suhaib will provide starting information on the tools used by other SAP products and best practices
oMT Server = on premise
Non-ABAP: *.pbd files (Java) + NCS libaries
Contact = Product Integrators: Jürgen Just (pbd) + Henri Kong (NCS)</t>
  </si>
  <si>
    <t>20.09.2016</t>
  </si>
  <si>
    <t>6CAE8B28C5DB1EE685E83EE2AD77FBFB</t>
  </si>
  <si>
    <t>6CAE8B26E4CB1EE59BB8F5172487DD47</t>
  </si>
  <si>
    <t>expected size of customer data is neglectable compared to our own data size.
MT &amp; LQE do not store data</t>
  </si>
  <si>
    <t>6CAE8B28C5DB1EE685E83EE2AD789BFB</t>
  </si>
  <si>
    <t>6CAE8B26E4CB1EE59BB8F51724881D47</t>
  </si>
  <si>
    <t>Not required as we are a public cloud offering.</t>
  </si>
  <si>
    <t>6CAE8B28C5DB1EE685E83EE2AD793BFB</t>
  </si>
  <si>
    <t>6CAE8B26E4CB1EE59FC1B62898CD3D47</t>
  </si>
  <si>
    <t>inherited from STH: compliant by using HCP infrastructure;
MT servers: not compliant as not managed via central landscape management tool and not all components allow versions reporting yet (UIMA AS Broker, UIMA Pipelines, MosesServer) or would need to be enabled for it (Tomcat, SAP JVM, Linux SLES)
Development effort required to fulfill the requirement:
oPPMS PV and SCV entries = Version
oTool = Landscape Directory which needs the version reported to
HCP – infrastructure - ok
MLTR content – not maintained in PPMS – not required for reporting
MT Server – if it has a separate SCV it needs to be reported
•Data suppliers need to be built in the application server
oContact = Ulrich Bielert
oDev effort to fulfill the requirement 
oCloud products: in the DevOps model can use their own central landscape management tool.
SDL, Kibana, …</t>
  </si>
  <si>
    <t>6CAE8B28C5DB1EE685E83EE2AD797BFB</t>
  </si>
  <si>
    <t>6CAE8B26E4CB1EE59BB8F51724885D47</t>
  </si>
  <si>
    <t>not compliant as based on HCP delivery "HCP Release 2016.T06b"</t>
  </si>
  <si>
    <t>6CAE8B28C5DB1EE685E83EE2AD7A3BFB</t>
  </si>
  <si>
    <t>6CAE8B26E4CB1EE59BB8F51724889D47</t>
  </si>
  <si>
    <t>Clarification with PS Owner: Technical configuration refers to the application runtime configuration and we have none of this.</t>
  </si>
  <si>
    <t>07.09.2016</t>
  </si>
  <si>
    <t>6CAE8B28C5DB1EE685E83EE2AD7ADBFB</t>
  </si>
  <si>
    <t>6CAE8B26E4CB1EE59BB8F5172488DD47</t>
  </si>
  <si>
    <t>not compliant as log-id is missing
We will not have customers’ administrators and business key users who would read the logs.</t>
  </si>
  <si>
    <t>6CAE8B28C5DB1EE685E83EE2AD7BBBFB</t>
  </si>
  <si>
    <t>6CAE8B26E4CB1EE59BB8F51724891D47</t>
  </si>
  <si>
    <t>6CAE8B28C5DB1EE685E83EE2AD7C5BFB</t>
  </si>
  <si>
    <t>6CAE8B26E4CB1EE59BB8F51724895D47</t>
  </si>
  <si>
    <t>infrastructure capabilities are used plus devOps support by our development team.</t>
  </si>
  <si>
    <t>6CAE8B28C5DB1EE685E83EE2AD7CFBFB</t>
  </si>
  <si>
    <t>6CAE8B26E4CB1EE59BB8F51724899D47</t>
  </si>
  <si>
    <t>Beta service without pricing,
will be fulfilled by infrastructure once pricing has been defined.</t>
  </si>
  <si>
    <t>6CAE8B28C5DB1EE685E83EE2AD7D9BFB</t>
  </si>
  <si>
    <t>6CAE8B26E4CB1EE59BB8F5172489DD47</t>
  </si>
  <si>
    <t>not compliant as config UI does not support this feature
MT backend service without UI</t>
  </si>
  <si>
    <t>6CAE8B28C5DB1EE685E83EE2AD7E5BFB</t>
  </si>
  <si>
    <t>6CAE8B26E4CB1EE59BB8F517248A1D47</t>
  </si>
  <si>
    <t>no retention relevant data</t>
  </si>
  <si>
    <t>6CAE8B28C5DB1EE685E83EE2AD7F7BFB</t>
  </si>
  <si>
    <t>6CAE8B26E4CB1EE59BB8F517248A5D47</t>
  </si>
  <si>
    <t>6CAE8B28C5DB1EE685E83EE2AD801BFB</t>
  </si>
  <si>
    <t>6CAE8B26E4CB1EE59BB8F517248A9D47</t>
  </si>
  <si>
    <t>6CAE8B28C5DB1EE685E83EE2AD80BBFB</t>
  </si>
  <si>
    <t>6CAE8B26E4CB1EE59BB8F517248ADD47</t>
  </si>
  <si>
    <t>no archiving</t>
  </si>
  <si>
    <t>6CAE8B28C5DB1EE685E83EE2AD815BFB</t>
  </si>
  <si>
    <t>6CAE8B26E4CB1EE59BB8F517248B1D47</t>
  </si>
  <si>
    <t>6CAE8B28C5DB1EE685E83EE2AD821BFB</t>
  </si>
  <si>
    <t>6CAE8B26E4CB1EE59BB8F69380F89D47</t>
  </si>
  <si>
    <t>6CAE8B28C5DB1EE685E83EE2AD82BBFB</t>
  </si>
  <si>
    <t>6CAE8B26E4CB1EE59BB8F69380F8DD47</t>
  </si>
  <si>
    <t>6CAE8B28C5DB1EE685E83EE2AD833BFB</t>
  </si>
  <si>
    <t>6CAE8B26E4CB1EE59BB8F69380F91D47</t>
  </si>
  <si>
    <t>6CAE8B28C5DB1EE685E83EE2AD83DBFB</t>
  </si>
  <si>
    <t>6CAE8B26E4CB1EE59BB8F69380F99D47</t>
  </si>
  <si>
    <t>6CAE8B28C5DB1EE685E83EE2AD847BFB</t>
  </si>
  <si>
    <t>6CAE8B26E4CB1EE59BB8F69380F95D47</t>
  </si>
  <si>
    <t>Our component is not offering any admin UIs. It is operated in DevOps mode by our development team for the first release at least.</t>
  </si>
  <si>
    <t>6CAE8B28C5DB1EE685E83EE2AD851BFB</t>
  </si>
  <si>
    <t>6CAE8B26E4CB1EE59BB8F69380F9DD47</t>
  </si>
  <si>
    <t>will be fulfilled as soon as dependencies (O&amp;S2-3, O&amp;S2-4) are fulfilled</t>
  </si>
  <si>
    <t>6CAE8B28C5DB1EE685E83EE2AD867BFB</t>
  </si>
  <si>
    <t>6CAE8B26E4CB1EE59BB8F69380FA5D47</t>
  </si>
  <si>
    <t>Since our product is a design time tool, we don't plan to invest in High Availability.</t>
  </si>
  <si>
    <t>6CAE8B28C5DB1EE685E83EE2AD86FBFB</t>
  </si>
  <si>
    <t>6CAE8B26E4CB1EE59BB8F69380FA9D47</t>
  </si>
  <si>
    <t>6CAE8B28C5DB1EE685E83EE2AD877BFB</t>
  </si>
  <si>
    <t>6CAE8B26E4CB1EE59BB8F69380FADD47</t>
  </si>
  <si>
    <t>Our service offers a mechanism to bring the customer's git and our data base in synch.
MT, LQE, ConverterService do not store data.</t>
  </si>
  <si>
    <t>6CAE8B28C5DB1EE685E83EE2AD889BFB</t>
  </si>
  <si>
    <t>6CAE8B26E4CB1EE59BB8F69380FB5D47</t>
  </si>
  <si>
    <t>customer data available in customer's git</t>
  </si>
  <si>
    <t>6CAE8B28C5DB1EE685E83EE2AD891BFB</t>
  </si>
  <si>
    <t>6CAE8B26E4CB1EE59BB8F69380FB9D47</t>
  </si>
  <si>
    <t>STH: Lightweight Manual Correction Process for deleting entries in place
MT &amp; LQE: not applicable as not customer data stored
Converter Service: destroy functionality available</t>
  </si>
  <si>
    <t>6CAE8B28C5DB1EE685E83EE2AD899BFB</t>
  </si>
  <si>
    <t>6CAE8B26E4CB1EE59BB8F69380FBDD47</t>
  </si>
  <si>
    <t>Performance</t>
  </si>
  <si>
    <t>6CAE8B28C5DB1EE685E83EE2AD755BFB</t>
  </si>
  <si>
    <t>6CAE8B26E4CB1EE59BB90933FBF1FD47</t>
  </si>
  <si>
    <t>While working to reach competitive performance, we still need to understand here customer expectations and Hana capabilities in a "live" environment. Unclear yet how many texts are processed by a customer in one step.
MT: fulfilled by manual test or review with SUPA tool</t>
  </si>
  <si>
    <t>6CAE8B28C5DB1EE685E83EE2AD763BFB</t>
  </si>
  <si>
    <t>6CAE8B26E4CB1EE59BB90933FBF35D47</t>
  </si>
  <si>
    <t>RTC1: We're analyzing it as part of the Performance Consulting. Based on this outcome the rating might change or it will become clear which actions we can take.</t>
  </si>
  <si>
    <t>25.08.2016</t>
  </si>
  <si>
    <t>6CAE8B28C5DB1EE685E83EE2AD771BFB</t>
  </si>
  <si>
    <t>6CAE8B26E4CB1EE59BB90933FBF39D47</t>
  </si>
  <si>
    <t>SUPA tool</t>
  </si>
  <si>
    <t>6CAE8B28C5DB1EE685E83EE2AD781BFB</t>
  </si>
  <si>
    <t>6CAE8B26E4CB1EE59BB90933FBF3DD47</t>
  </si>
  <si>
    <t>SUPA tool
MT: not applicable as no DB usage; no persistence layer needed yet</t>
  </si>
  <si>
    <t>6CAE8B28C5DB1EE685E83EE2AD78BBFB</t>
  </si>
  <si>
    <t>6CAE8B26E4CB1EE59BB90933FBF41D47</t>
  </si>
  <si>
    <t>6CAE8B28C5DB1EE685E83EE2AD799BFB</t>
  </si>
  <si>
    <t>6CAE8B26E4CB1EE59BB90933FBF45D47</t>
  </si>
  <si>
    <t>6CAE8B28C5DB1EE685E83EE2AD7A5BFB</t>
  </si>
  <si>
    <t>6CAE8B26E4CB1EE59BB90933FBF49D47</t>
  </si>
  <si>
    <t>6CAE8B28C5DB1EE685E83EE2AD7AFBFB</t>
  </si>
  <si>
    <t>6CAE8B26E4CB1EE59BB90933FBF4DD47</t>
  </si>
  <si>
    <t>SUPA tool
MT &amp; LQE are webservices only with one single round-trip</t>
  </si>
  <si>
    <t>6CAE8B28C5DB1EE685E83EE2AD7BDBFB</t>
  </si>
  <si>
    <t>6CAE8B26E4CB1EE59BB90933FBF51D47</t>
  </si>
  <si>
    <t>SUPA tool; CS + LQE have not frontend</t>
  </si>
  <si>
    <t>6CAE8B28C5DB1EE685E83EE2AD7C7BFB</t>
  </si>
  <si>
    <t>6CAE8B26E4CB1EE59BB90933FBF55D47</t>
  </si>
  <si>
    <t>regression freeness cannot be guaranteed as Machine Translation is included for the first time; MT + CS + LQE: first release</t>
  </si>
  <si>
    <t>6CAE8B28C5DB1EE685E83EE2AD7D1BFB</t>
  </si>
  <si>
    <t>6CAE8B26E4CB1EE59BB90933FBF59D47</t>
  </si>
  <si>
    <t>6CAE8B28C5DB1EE685E83EE2AD7DBBFB</t>
  </si>
  <si>
    <t>6CAE8B26E4CB1EE59BB90933FBF5DD47</t>
  </si>
  <si>
    <t>Based on "live" usage, we must understand and derive the appropriate DB design.
MT: not applicable as no DB usage; no persistence layer needed yet
LQE: not applicable as DB size / model size is fix</t>
  </si>
  <si>
    <t>6CAE8B28C5DB1EE685E83EE2AD7E7BFB</t>
  </si>
  <si>
    <t>6CAE8B26E4CB1EE59BB90933FBF61D47</t>
  </si>
  <si>
    <t>Based on "live" usage, we must understand and derive the appropriate strategy.
MT: Scale-up and scale-out capabilities not investigated yet for all MT components. 'live' data is required to analyze impact.
LQE: fulfilled by infrastructure as Java only: HCP virtual machines can be upscaled</t>
  </si>
  <si>
    <t>6CAE8B28C5DB1EE685E83EE2AD7F9BFB</t>
  </si>
  <si>
    <t>6CAE8B26E4CB1EE59BB90933FBF65D47</t>
  </si>
  <si>
    <t>SUPA tool
MT: due to UIMA quite static —&gt; CAS Pool is initialised once, then reused</t>
  </si>
  <si>
    <t>6CAE8B28C5DB1EE685E83EE2AD803BFB</t>
  </si>
  <si>
    <t>6CAE8B26E4CB1EE59BB90933FBF69D47</t>
  </si>
  <si>
    <t>6CAE8B28C5DB1EE685E83EE2AD80DBFB</t>
  </si>
  <si>
    <t>6CAE8B26E4CB1EE59BB90933FBF6DD47</t>
  </si>
  <si>
    <t>STH: SUPA tool
MT &amp; CS &amp; LQE: components do not have a frontend. User interaction is at STH level.</t>
  </si>
  <si>
    <t>6CAE8B28C5DB1EE685E83EE2AD817BFB</t>
  </si>
  <si>
    <t>6CAE8B26E4CB1EE59BB90933FBF71D47</t>
  </si>
  <si>
    <t>STH+MT: Not fulfilled since different machine translation providers are called sequentially at the moment.
LQE: Call from Java to XS
CS: not applicable, no roundtrip to other server</t>
  </si>
  <si>
    <t>6CAE8B28C5DB1EE685E83EE2AD823BFB</t>
  </si>
  <si>
    <t>6CAE8B26E4CB1EE59BB90A02CC31FD47</t>
  </si>
  <si>
    <t>Security</t>
  </si>
  <si>
    <t>Planned</t>
  </si>
  <si>
    <t>Update MT: Security relevant logs are being written</t>
  </si>
  <si>
    <t>6CAE8B28C5DB1EE685E83EE2AD757BFB</t>
  </si>
  <si>
    <t>6CAE8B28C5DB1ED59BB7AFB94B61EC14</t>
  </si>
  <si>
    <t>not compliant as based on HCP delivery "HCP Release 2016.T08b"</t>
  </si>
  <si>
    <t>6CAE8B28C5DB1EE685E83EE2AD765BFB</t>
  </si>
  <si>
    <t>6CAE8B28C5DB1ED59BB804D206090C14</t>
  </si>
  <si>
    <t>versioning in POM.xml</t>
  </si>
  <si>
    <t>6CAE8B28C5DB1EE685E83EE2AD775BFB</t>
  </si>
  <si>
    <t>6CAE8B28C5DB1ED59BB804D2060B0C14</t>
  </si>
  <si>
    <t>no sensitive personal data in first release, for general personal data like the name Data Privacy Protection is being applied</t>
  </si>
  <si>
    <t>6CAE8B28C5DB1EE685E83EE2AD783BFB</t>
  </si>
  <si>
    <t>6CAE8B28C5DB1ED59BB804D206084C14</t>
  </si>
  <si>
    <t>6CAE8B28C5DB1EE685E83EE2AD78FBFB</t>
  </si>
  <si>
    <t>6CAE8B28C5DB1ED59BB804D206088C14</t>
  </si>
  <si>
    <t>no senstivite personal data in first release</t>
  </si>
  <si>
    <t>6CAE8B28C5DB1EE685E83EE2AD79DBFB</t>
  </si>
  <si>
    <t>6CAE8B28C5DB1ED59BB804D20608CC14</t>
  </si>
  <si>
    <t>6CAE8B28C5DB1EE685E83EE2AD7A7BFB</t>
  </si>
  <si>
    <t>6CAE8B28C5DB1ED59BB804D2060A4C14</t>
  </si>
  <si>
    <t>6CAE8B28C5DB1EE685E83EE2AD7B3BFB</t>
  </si>
  <si>
    <t>6CAE8B28C5DB1ED59BB7AFB94B63EC14</t>
  </si>
  <si>
    <t>HCP: fulfilled by infrastructure MT servers: authentication implemented</t>
  </si>
  <si>
    <t>6CAE8B28C5DB1EE685E83EE2AD7B7BFB</t>
  </si>
  <si>
    <t>6CAE8B27FCC31ED5A3A89A20BC8D222A</t>
  </si>
  <si>
    <t>currently only one role for everything, no separation</t>
  </si>
  <si>
    <t>6CAE8B28C5DB1EE685E83EE2AD7DFBFB</t>
  </si>
  <si>
    <t>6CAE8B28C5DB1ED59BB804D206078C14</t>
  </si>
  <si>
    <t>6CAE8B28C5DB1EE685E83EE2AD7EBBFB</t>
  </si>
  <si>
    <t>6CAE8B28C5DB1ED59BB7AFB94B626C14</t>
  </si>
  <si>
    <t>we don't store sensitive data</t>
  </si>
  <si>
    <t>6CAE8B28C5DB1EE685E83EE2AD7EFBFB</t>
  </si>
  <si>
    <t>6CAE8B27FCC31ED5A3A8DB9CBA9A022A</t>
  </si>
  <si>
    <t>HCP delivery "HCP Release 2016.T08b" planned to be compliant by end of Q3/2016, Once HCP is compliant, we are also compliant
MT servers: no authentication setup yet</t>
  </si>
  <si>
    <t>6CAE8B28C5DB1EE685E83EE2AD7F1BFB</t>
  </si>
  <si>
    <t>6CAE8B28C5DB1ED59BB7E95D6D7B4C14</t>
  </si>
  <si>
    <t>6CAE8B28C5DB1EE685E83EE2AD7F3BFB</t>
  </si>
  <si>
    <t>6CAE8B28C5DB1ED59BB7E95D6D7B8C14</t>
  </si>
  <si>
    <t>Fortify Code Scans</t>
  </si>
  <si>
    <t>6CAE8B28C5DB1EE685E83EE2AD81BBFB</t>
  </si>
  <si>
    <t>6CAE8B28C5DB1ED59BB7AFB94B602C14</t>
  </si>
  <si>
    <t>6CAE8B28C5DB1EE685E83EE2AD825BFB</t>
  </si>
  <si>
    <t>6CAE8B28C5DB1ED59BB7AFB94B60AC14</t>
  </si>
  <si>
    <t>HCP does not allow operating system commands and Fortify Code Scans are checking this, too</t>
  </si>
  <si>
    <t>6CAE8B28C5DB1EE685E83EE2AD82DBFB</t>
  </si>
  <si>
    <t>6CAE8B28C5DB1ED59BB804D20609CC14</t>
  </si>
  <si>
    <t>6CAE8B28C5DB1EE685E83EE2AD837BFB</t>
  </si>
  <si>
    <t>6CAE8B28C5DB1ED59BB7AFB94B60EC14</t>
  </si>
  <si>
    <t>6CAE8B28C5DB1EE685E83EE2AD841BFB</t>
  </si>
  <si>
    <t>6CAE8B28C5DB1ED59BB7AFB94B612C14</t>
  </si>
  <si>
    <t>"Hana: XSRF tokens for each operation can be integrated;
Java: define whitelist of URLs; not implemented yet as risk is considered low since we are a design-time process"</t>
  </si>
  <si>
    <t>6CAE8B28C5DB1EE685E83EE2AD84BBFB</t>
  </si>
  <si>
    <t>6CAE8B28C5DB1ED59BB7AFB94B63AC14</t>
  </si>
  <si>
    <t>compliant - as standard UI5 controls used</t>
  </si>
  <si>
    <t>6CAE8B28C5DB1EE685E83EE2AD855BFB</t>
  </si>
  <si>
    <t>6CAE8B28C5DB1ED59BB804D2060A0C14</t>
  </si>
  <si>
    <t>compliant as fulfilled by HCP
MT servers: no cookies</t>
  </si>
  <si>
    <t>6CAE8B28C5DB1EE685E83EE2AD859BFB</t>
  </si>
  <si>
    <t>6CAE8B28C5DB1ED59BB7AFB94B62EC14</t>
  </si>
  <si>
    <t>compliant as fulfilled by HCP
MT: no sessions</t>
  </si>
  <si>
    <t>6CAE8B28C5DB1EE685E83EE2AD85BBFB</t>
  </si>
  <si>
    <t>6CAE8B28C5DB1ED59BB7AFB94B632C14</t>
  </si>
  <si>
    <t>only redirect to SAP ID service provided by HCP
MT servers: no redirect</t>
  </si>
  <si>
    <t>6CAE8B28C5DB1EE685E83EE2AD861BFB</t>
  </si>
  <si>
    <t>6CAE8B28C5DB1ED59BB7AFB94B61AC14</t>
  </si>
  <si>
    <t>no incoming XML documents in STH or the Converter Service, supported incoming file formats are .properties, IOS Strings, JSON, RESX</t>
  </si>
  <si>
    <t>6CAE8B28C5DB1EE685E83EE2AD869BFB</t>
  </si>
  <si>
    <t>6CAE8B28C5DB1ED59BB804D2060ACC14</t>
  </si>
  <si>
    <t>no dynamically generated code</t>
  </si>
  <si>
    <t>6CAE8B28C5DB1EE685E83EE2AD873BFB</t>
  </si>
  <si>
    <t>6CAE8B28C5DB1ED59BB7E95D6D7ACC14</t>
  </si>
  <si>
    <t>Input validation in place in STH + MT + CS + LQE by Review and Fortify Scans</t>
  </si>
  <si>
    <t>6CAE8B28C5DB1EE685E83EE2AD87BBFB</t>
  </si>
  <si>
    <t>6CAE8B28C5DB1ED59BB7E95D6D7A0C14</t>
  </si>
  <si>
    <t>Not applicable by LQE, since no crypto is used</t>
  </si>
  <si>
    <t>6CAE8B28C5DB1EE685E83EE2AD883BFB</t>
  </si>
  <si>
    <t>6CAE8B28C5DB1ED59BB7E95D6D7A4C14</t>
  </si>
  <si>
    <t>* Request handling is done consistently using the same software stack (Tomcat 8, Spring and Apache CXF)
* HTTP Parameter Pollution attacks - No such checks are currently in place, however values are only expected from a defined source 
* HTTP Response Splitting attacks - Low level HTTP request handling is implemented in a secure way by the HCP and Tomcat 8.</t>
  </si>
  <si>
    <t>6CAE8B28C5DB1EE685E83EE2AD89DBFB</t>
  </si>
  <si>
    <t>6CAE8B28C5DB1ED59BB7E95D6D7C8C14</t>
  </si>
  <si>
    <t>For Open Source components Moses and Kytea, both developed in C++, the NIST database does not list anything (https://web.nvd.nist.gov/view/vuln/search)</t>
  </si>
  <si>
    <t>6CAE8B28C5DB1EE685E83EE2AD89FBFB</t>
  </si>
  <si>
    <t>6CAE8B28C5DB1ED59BB7E95D6D7BCC14</t>
  </si>
  <si>
    <t>6CAE8B28C5DB1EE685E83EE2AD8A1BFB</t>
  </si>
  <si>
    <t>6CAE8B28C5DB1ED59BB7E95D6D7C0C14</t>
  </si>
  <si>
    <t>MT: DoS-Attacks possible, but the attack can only performed by authorized users
STH + CS + LQE: general guidelines followed and compliant</t>
  </si>
  <si>
    <t>6CAE8B28C5DB1EE685E83EE2AD8A3BFB</t>
  </si>
  <si>
    <t>6CAE8B28C5DB1ED59BB7E95D6D7C4C14</t>
  </si>
  <si>
    <t>6CAE8B28C5DB1EE685E83EE2AD8A5BFB</t>
  </si>
  <si>
    <t>6CAE8B28C5DB1ED59BB80241A3A94C14</t>
  </si>
  <si>
    <t>no DLL used by application</t>
  </si>
  <si>
    <t>6CAE8B28C5DB1EE685E83EE2AD8A7BFB</t>
  </si>
  <si>
    <t>6CAE8B28C5DB1ED59BB80241A3A9CC14</t>
  </si>
  <si>
    <t>applicable for coding on HCP, not applicable for MT and LQE since no database</t>
  </si>
  <si>
    <t>6CAE8B28C5DB1EE685E83EE2AD8A9BFB</t>
  </si>
  <si>
    <t>6CAE8B28C5DB1ED59BB804D206080C14</t>
  </si>
  <si>
    <t>no cryptography used</t>
  </si>
  <si>
    <t>6CAE8B28C5DB1EE685E83EE2AD8ABBFB</t>
  </si>
  <si>
    <t>6CAE8B28C5DB1ED59BB804D2060A8C14</t>
  </si>
  <si>
    <t>6CAE8B28C5DB1EE685E83EE2AD8ADBFB</t>
  </si>
  <si>
    <t>6CAE8B28C5DB1ED59BB7E95D6D7B0C14</t>
  </si>
  <si>
    <t>SAP ID service provided by HCP
MT servers: as provided by SAP IT</t>
  </si>
  <si>
    <t>6CAE8B28C5DB1EE685E83EE2AD8AFBFB</t>
  </si>
  <si>
    <t>6CAE8B28C5DB1ED59BB804D20607CC14</t>
  </si>
  <si>
    <t>Compliant: Several 2nd line of defense mechanisms in place, but other can be consider after RTC
•Attack surface reduction Moses Servcer
•Reducing number of exposed users to the minimum
•Reducing number of exposed services to the minimum
•Expose reduced APIs to the minimum need
•No admin functions exposed to the Internet</t>
  </si>
  <si>
    <t>6CAE8B28C5DB1EE685E83EE2AD8B1BFB</t>
  </si>
  <si>
    <t>6CAE8B28C5DB1ED59BB7AFB94B62AC14</t>
  </si>
  <si>
    <t>no administration functions in first release</t>
  </si>
  <si>
    <t>6CAE8B28C5DB1EE685E83EE2AD8B3BFB</t>
  </si>
  <si>
    <t>6CAE8B28C5DB1ED59BB804D206094C14</t>
  </si>
  <si>
    <t>There is a role concept for Java, the Hana user has minimal privileges, the user on the MT servers has minimal privileges.</t>
  </si>
  <si>
    <t>6CAE8B28C5DB1EE685E83EE2AD8B5BFB</t>
  </si>
  <si>
    <t>6CAE8B27FCC31ED5A3A935A1D47E222A</t>
  </si>
  <si>
    <t>We don't have any virus Scanner licensed. However, we have tested our application by uploading binary files and prepared xlif (XML) which are "malicious" (XML may be malicious) and made sure that no risk exists for the application.</t>
  </si>
  <si>
    <t>6CAE8B28C5DB1EE685E83EE2AD8B7BFB</t>
  </si>
  <si>
    <t>6CAE8B28C5DB1ED59BB7E95D6D7A8C14</t>
  </si>
  <si>
    <t>No usage of inline JavaScript() in a web page.
2.No usage of eval() command.
3.Code generating functions, such as setTimeout(), setInterval(), function(), shall not specify a string for representing the code to be executed.
4.Platforms shall in addition provide HTTP header setting functions that
We are not a platform
Make use of functions for controlling frame inclusion - not used.
MT: not applicable as no rendering part in the user's browser.</t>
  </si>
  <si>
    <t>6CAE8B28C5DB1EE685E83EE2AD8B9BFB</t>
  </si>
  <si>
    <t>6CAE8B28C5DB1ED59BB804D2060B4C14</t>
  </si>
  <si>
    <t>no security algorithms implemented;
concept defined by HCP has been implemented by all component on HCP</t>
  </si>
  <si>
    <t>6CAE8B28C5DB1EE685E83EE2AD8BBBFB</t>
  </si>
  <si>
    <t>6CAE8B28C5DB1ED59BB80241A3A98C14</t>
  </si>
  <si>
    <t>Update MT:
* Request handling is done consistently using the same software stack (Tomcat 8, Spring and Apache CXF)
* No checks against contradicting values sent simultaneously (via HTTP Get, HTTP Post and as cookie) are currently in place, however values are only expected from a defined source (ie. Parameters expected via GET -&gt; in the URL are not handled when transmitted via POST (in the Body))
* Low level HTTP request handling is implemented in a secure way by the HCP and Tomcat 8.
* GCC command line arguments are being used as required</t>
  </si>
  <si>
    <t>6CAE8B28C5DB1EE685E83EE2AD8BDBFB</t>
  </si>
  <si>
    <t>6CAE8B27FCC31ED5A3A93EC3AFB1E22A</t>
  </si>
  <si>
    <t>6CAE8B28C5DB1EE685E83EE2AD8BFBFB</t>
  </si>
  <si>
    <t>6CAE8B27FCC31ED5A3A94696FE5F422A</t>
  </si>
  <si>
    <t>6CAE8B28C5DB1EE685E83EE2AD8C1BFB</t>
  </si>
  <si>
    <t>6CAE8B28C5DB1ED59BB80241A3AA0C14</t>
  </si>
  <si>
    <t>6CAE8B28C5DB1EE685E83EE2AD8C3BFB</t>
  </si>
  <si>
    <t>6CAE8B28C5DB1ED59BB80241A3AA8C14</t>
  </si>
  <si>
    <t>not compliant as long as DevOps mode</t>
  </si>
  <si>
    <t>6CAE8B28C5DB1EE685E83EE2AD8C5BFB</t>
  </si>
  <si>
    <t>6CAE8B28C5DB1ED59BB804D206074C14</t>
  </si>
  <si>
    <t>MT &amp; LQE &amp; Converter Service: not yet applicable as first version</t>
  </si>
  <si>
    <t>6CAE8B28C5DB1EE685E83EE2AD8C7BFB</t>
  </si>
  <si>
    <t>6CAE8B28C5DB1ED59BB804D206098C14</t>
  </si>
  <si>
    <t>we're following the LeanDI (Hana) and xmake (Java) assembly processes, but don't sign our coding yet.</t>
  </si>
  <si>
    <t>6CAE8B28C5DB1EE685E83EE2AD8C9BFB</t>
  </si>
  <si>
    <t>6CAE8B27FCC31ED5A3A9523F53A4E22A</t>
  </si>
  <si>
    <t>6CAE8B28C5DB1EE685E83EE2AD8CBBFB</t>
  </si>
  <si>
    <t>6CAE8B27FCC31ED5A3A9569E6CE3222A</t>
  </si>
  <si>
    <t>Software Lifecycle</t>
  </si>
  <si>
    <t>STH + LQE + ConverterService: fulfilled by HCP as infrastructure
MT servers: fulfilled by manual test or review</t>
  </si>
  <si>
    <t>6CAE8B28C5DB1EE685E83EE2AD773BFB</t>
  </si>
  <si>
    <t>6CAE8B26E4CB1EE59BB9280E86BC7D47</t>
  </si>
  <si>
    <t>6CAE8B28C5DB1EE685E83EE2AD78DBFB</t>
  </si>
  <si>
    <t>6CAE8B26E4CB1EE59BB9280E86BCFD47</t>
  </si>
  <si>
    <t>6CAE8B28C5DB1EE685E83EE2AD79BBFB</t>
  </si>
  <si>
    <t>6CAE8B26E4CB1EE59BB9280E86BD3D47</t>
  </si>
  <si>
    <t>compliant as our manual deployment is using the tool neo.bat / neo.sh provided by HCP</t>
  </si>
  <si>
    <t>6CAE8B28C5DB1EE685E83EE2AD7B1BFB</t>
  </si>
  <si>
    <t>6CAE8B26E4CB1EE59BB9280E86BDBD47</t>
  </si>
  <si>
    <t>not compliant, Manual steps required to deploy the software into the factory landscape
(could be automated by writing scripts)
MT servers: installation of various components not fully automated yet</t>
  </si>
  <si>
    <t>6CAE8B28C5DB1EE685E83EE2AD7BFBFB</t>
  </si>
  <si>
    <t>6CAE8B26E4CB1EE59BB9280E86BDFD47</t>
  </si>
  <si>
    <t>6CAE8B28C5DB1EE685E83EE2AD7C9BFB</t>
  </si>
  <si>
    <t>6CAE8B26E4CB1EE59BB9280E86BE3D47</t>
  </si>
  <si>
    <t>STH + LQE + Converter service: fulfilled by infrastructure
MT: not applicable as no data stored</t>
  </si>
  <si>
    <t>6CAE8B28C5DB1EE685E83EE2AD7D3BFB</t>
  </si>
  <si>
    <t>6CAE8B26E4CB1EE59BB9280E86BE7D47</t>
  </si>
  <si>
    <t>6CAE8B28C5DB1EE685E83EE2AD7DDBFB</t>
  </si>
  <si>
    <t>6CAE8B26E4CB1EE59BB9280E86BEBD47</t>
  </si>
  <si>
    <t>6CAE8B28C5DB1EE685E83EE2AD7E9BFB</t>
  </si>
  <si>
    <t>6CAE8B26E4CB1EE59BB9280E86BEFD47</t>
  </si>
  <si>
    <t>6CAE8B28C5DB1EE685E83EE2AD7FBBFB</t>
  </si>
  <si>
    <t>6CAE8B26E4CB1EE59BB9280E86BF3D47</t>
  </si>
  <si>
    <t>6CAE8B28C5DB1EE685E83EE2AD805BFB</t>
  </si>
  <si>
    <t>6CAE8B26E4CB1EE59BB9280E86BF7D47</t>
  </si>
  <si>
    <t>6CAE8B28C5DB1EE685E83EE2AD80FBFB</t>
  </si>
  <si>
    <t>6CAE8B26E4CB1EE59BB9280E86BFBD47</t>
  </si>
  <si>
    <t>6CAE8B28C5DB1EE685E83EE2AD819BFB</t>
  </si>
  <si>
    <t>6CAE8B26E4CB1EE59BB9280E86BFFD47</t>
  </si>
  <si>
    <t>6CAE8B28C5DB1EE685E83EE2AD835BFB</t>
  </si>
  <si>
    <t>6CAE8B26E4CB1EE59BB9288E5E391D47</t>
  </si>
  <si>
    <t>6CAE8B28C5DB1EE685E83EE2AD83FBFB</t>
  </si>
  <si>
    <t>6CAE8B26E4CB1EE59BB9288E5E395D47</t>
  </si>
  <si>
    <t>6CAE8B28C5DB1EE685E83EE2AD849BFB</t>
  </si>
  <si>
    <t>6CAE8B26E4CB1EE59BB9288E5E399D47</t>
  </si>
  <si>
    <t>6CAE8B28C5DB1EE685E83EE2AD853BFB</t>
  </si>
  <si>
    <t>6CAE8B26E4CB1EE59BB9288E5E39DD47</t>
  </si>
  <si>
    <t>6CAE8B28C5DB1EE685E83EE2AD85FBFB</t>
  </si>
  <si>
    <t>6CAE8B26E4CB1EE59BB9288E5E3A1D47</t>
  </si>
  <si>
    <t>not compliant as UI5 is not compliant
MT + LQE + ConverterService: not applicable as no UI</t>
  </si>
  <si>
    <t>6CAE8B28C5DB1EE685E83EE2AD871BFB</t>
  </si>
  <si>
    <t>6CAE8B26E4CB1EE59BB9288E5E3A9D47</t>
  </si>
  <si>
    <t>not compliant as HCP is not compliant
Note: STH has implemented appropriate handling if MT is (temporarily) not available. So, overall no downtime for end users in case MT is not active or disabled.</t>
  </si>
  <si>
    <t>6CAE8B28C5DB1EE685E83EE2AD879BFB</t>
  </si>
  <si>
    <t>6CAE8B26E4CB1EE59BB9288E5E3ADD47</t>
  </si>
  <si>
    <t>6CAE8B28C5DB1EE685E83EE2AD881BFB</t>
  </si>
  <si>
    <t>6CAE8B26E4CB1EE59BB9288E5E3B1D47</t>
  </si>
  <si>
    <t>6CAE8B28C5DB1EE685E83EE2AD88BBFB</t>
  </si>
  <si>
    <t>6CAE8B26E4CB1EE59BB9288E5E3B5D47</t>
  </si>
  <si>
    <t>6CAE8B28C5DB1EE685E83EE2AD893BFB</t>
  </si>
  <si>
    <t>6CAE8B26E4CB1EE59BB9288E5E3B9D47</t>
  </si>
  <si>
    <t>As public cloud offering we intend to use feature flags in future, but won't comply to the wording of this standard at the moment.
MT + LQE + Converter service: first version of component, afterwards following product strategy</t>
  </si>
  <si>
    <t>6CAE8B28C5DB1EE685E83EE2AD89BBFB</t>
  </si>
  <si>
    <t>6CAE8B26E4CB1EE59BB9288E5E3BDD47</t>
  </si>
  <si>
    <t>Not applicable as we do not have special characters in the application</t>
  </si>
  <si>
    <t>Chrome takes care of translating this HTML app</t>
  </si>
  <si>
    <t>Followed</t>
  </si>
  <si>
    <t>NA</t>
  </si>
  <si>
    <t>Not Sure</t>
  </si>
  <si>
    <t>Search feature not available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</si>
</sst>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6"/>
      <color theme="1"/>
      <name val="Calibri"/>
      <family val="2"/>
      <scheme val="minor"/>
    </font>
    <font>
      <u/>
      <sz val="11"/>
      <color theme="10"/>
      <name val="Calibri"/>
      <family val="2"/>
      <scheme val="minor"/>
    </font>
  </fonts>
  <fills count="2">
    <fill>
      <patternFill patternType="none"/>
    </fill>
    <fill>
      <patternFill patternType="gray125"/>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6">
    <xf numFmtId="0" fontId="0" fillId="0" borderId="0" xfId="0"/>
    <xf numFmtId="0" fontId="2" fillId="0" borderId="0" xfId="0" applyFont="1"/>
    <xf numFmtId="0" fontId="1" fillId="0" borderId="1" xfId="0" applyFont="1" applyBorder="1"/>
    <xf numFmtId="0" fontId="1" fillId="0" borderId="2" xfId="0" applyFont="1" applyBorder="1"/>
    <xf numFmtId="0" fontId="1" fillId="0" borderId="3" xfId="0" applyFont="1" applyBorder="1"/>
    <xf numFmtId="0" fontId="3"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96"/>
  <sheetViews>
    <sheetView tabSelected="1" topLeftCell="L48" workbookViewId="0">
      <selection activeCell="N68" sqref="N68"/>
    </sheetView>
  </sheetViews>
  <sheetFormatPr defaultRowHeight="14.4" x14ac:dyDescent="0.3"/>
  <cols>
    <col min="1" max="1" width="36.5546875" style="5" customWidth="1"/>
    <col min="2" max="2" width="45.5546875" style="5" customWidth="1"/>
    <col min="3" max="3" width="19.44140625" customWidth="1"/>
    <col min="4" max="4" width="81.6640625" customWidth="1"/>
    <col min="5" max="5" width="28.109375" customWidth="1"/>
    <col min="6" max="6" width="44.5546875" customWidth="1"/>
    <col min="8" max="8" width="23.6640625" customWidth="1"/>
    <col min="9" max="9" width="36.6640625" customWidth="1"/>
    <col min="10" max="10" width="35.33203125" customWidth="1"/>
    <col min="11" max="11" width="38.88671875" customWidth="1"/>
    <col min="12" max="12" width="35.109375" customWidth="1"/>
    <col min="13" max="13" width="48.109375" customWidth="1"/>
    <col min="14" max="14" width="58.77734375" bestFit="1" customWidth="1"/>
  </cols>
  <sheetData>
    <row r="1" spans="1:13" ht="21" x14ac:dyDescent="0.4">
      <c r="A1" s="1"/>
      <c r="B1" s="1"/>
    </row>
    <row r="2" spans="1:13" ht="21" x14ac:dyDescent="0.4">
      <c r="A2" s="1" t="s">
        <v>0</v>
      </c>
      <c r="B2" s="1" t="s">
        <v>1</v>
      </c>
    </row>
    <row r="3" spans="1:13" ht="21" x14ac:dyDescent="0.4">
      <c r="A3" s="1"/>
      <c r="B3" s="1"/>
    </row>
    <row r="4" spans="1:13" x14ac:dyDescent="0.3">
      <c r="A4" s="2" t="s">
        <v>2</v>
      </c>
      <c r="B4" s="3" t="s">
        <v>3</v>
      </c>
      <c r="C4" s="3" t="s">
        <v>4</v>
      </c>
      <c r="D4" s="3" t="s">
        <v>5</v>
      </c>
      <c r="E4" s="3" t="s">
        <v>6</v>
      </c>
      <c r="F4" s="3" t="s">
        <v>7</v>
      </c>
      <c r="G4" s="3" t="s">
        <v>8</v>
      </c>
      <c r="H4" s="3" t="s">
        <v>9</v>
      </c>
      <c r="I4" s="3" t="s">
        <v>10</v>
      </c>
      <c r="J4" s="3" t="s">
        <v>11</v>
      </c>
      <c r="K4" s="3" t="s">
        <v>12</v>
      </c>
      <c r="L4" s="3" t="s">
        <v>13</v>
      </c>
      <c r="M4" s="4" t="s">
        <v>14</v>
      </c>
    </row>
    <row r="5" spans="1:13" hidden="1" x14ac:dyDescent="0.3">
      <c r="A5" s="5" t="str">
        <f t="shared" ref="A5:A36" si="0">HYPERLINK("https://IFP.wdf.sap.corp/prs/index.do#/home/program/534C24A7EBCE3F47B1B880568A21C9A7","SLH - Translation Hub")</f>
        <v>SLH - Translation Hub</v>
      </c>
      <c r="B5" s="5" t="str">
        <f t="shared" ref="B5:B36" si="1">HYPERLINK("https://IFP.wdf.sap.corp/prs/index.do#/home/program/534C24A7EBCE3F47B1B880568A21C9A7/delivery/5D4F42592E64BE42A909EFC70E4876DA","SAP Translation Hub RTC1 (1610)")</f>
        <v>SAP Translation Hub RTC1 (1610)</v>
      </c>
      <c r="C5" t="s">
        <v>15</v>
      </c>
      <c r="D5" s="5" t="str">
        <f>HYPERLINK("https://IFP.wdf.sap.corp/prs/link.do?id=6CAE8B28C5DB1EE685E83EE2AD759BFB&amp;type=product-standard-requirement","ACC-251 - An Accessibility Status Document needs to be provided to customers.")</f>
        <v>ACC-251 - An Accessibility Status Document needs to be provided to customers.</v>
      </c>
      <c r="E5" t="s">
        <v>16</v>
      </c>
      <c r="F5" t="s">
        <v>17</v>
      </c>
      <c r="H5" t="s">
        <v>18</v>
      </c>
      <c r="I5" t="s">
        <v>19</v>
      </c>
      <c r="J5" t="s">
        <v>20</v>
      </c>
      <c r="K5" t="s">
        <v>19</v>
      </c>
      <c r="L5" t="s">
        <v>21</v>
      </c>
      <c r="M5" t="s">
        <v>22</v>
      </c>
    </row>
    <row r="6" spans="1:13" hidden="1" x14ac:dyDescent="0.3">
      <c r="A6" s="5" t="str">
        <f t="shared" si="0"/>
        <v>SLH - Translation Hub</v>
      </c>
      <c r="B6" s="5" t="str">
        <f t="shared" si="1"/>
        <v>SAP Translation Hub RTC1 (1610)</v>
      </c>
      <c r="C6" t="s">
        <v>15</v>
      </c>
      <c r="D6" s="5" t="str">
        <f>HYPERLINK("https://IFP.wdf.sap.corp/prs/link.do?id=6CAE8B28C5DB1EE685E83EE2AD767BFB&amp;type=product-standard-requirement","ACC-252 - An Accessibility Test needs to be run.")</f>
        <v>ACC-252 - An Accessibility Test needs to be run.</v>
      </c>
      <c r="E6" t="s">
        <v>16</v>
      </c>
      <c r="F6" t="s">
        <v>17</v>
      </c>
      <c r="H6" t="s">
        <v>18</v>
      </c>
      <c r="I6" t="s">
        <v>19</v>
      </c>
      <c r="J6" t="s">
        <v>20</v>
      </c>
      <c r="K6" t="s">
        <v>19</v>
      </c>
      <c r="L6" t="s">
        <v>23</v>
      </c>
      <c r="M6" t="s">
        <v>24</v>
      </c>
    </row>
    <row r="7" spans="1:13" hidden="1" x14ac:dyDescent="0.3">
      <c r="A7" s="5" t="str">
        <f t="shared" si="0"/>
        <v>SLH - Translation Hub</v>
      </c>
      <c r="B7" s="5" t="str">
        <f t="shared" si="1"/>
        <v>SAP Translation Hub RTC1 (1610)</v>
      </c>
      <c r="C7" t="s">
        <v>15</v>
      </c>
      <c r="D7" s="5" t="str">
        <f>HYPERLINK("https://IFP.wdf.sap.corp/prs/link.do?id=6CAE8B28C5DB1EE685E83EE2AD777BFB&amp;type=product-standard-requirement","ACC-253 - Labels for Input and Output Fields")</f>
        <v>ACC-253 - Labels for Input and Output Fields</v>
      </c>
      <c r="E7" t="s">
        <v>25</v>
      </c>
      <c r="H7" t="s">
        <v>18</v>
      </c>
      <c r="I7" t="s">
        <v>19</v>
      </c>
      <c r="J7" t="s">
        <v>26</v>
      </c>
      <c r="K7" t="s">
        <v>27</v>
      </c>
      <c r="L7" t="s">
        <v>28</v>
      </c>
      <c r="M7" t="s">
        <v>29</v>
      </c>
    </row>
    <row r="8" spans="1:13" hidden="1" x14ac:dyDescent="0.3">
      <c r="A8" s="5" t="str">
        <f t="shared" si="0"/>
        <v>SLH - Translation Hub</v>
      </c>
      <c r="B8" s="5" t="str">
        <f t="shared" si="1"/>
        <v>SAP Translation Hub RTC1 (1610)</v>
      </c>
      <c r="C8" t="s">
        <v>15</v>
      </c>
      <c r="D8" s="5" t="str">
        <f>HYPERLINK("https://IFP.wdf.sap.corp/prs/link.do?id=6CAE8B28C5DB1EE685E83EE2AD785BFB&amp;type=product-standard-requirement","ACC-254 - Screen Titles")</f>
        <v>ACC-254 - Screen Titles</v>
      </c>
      <c r="E8" t="s">
        <v>25</v>
      </c>
      <c r="H8" t="s">
        <v>18</v>
      </c>
      <c r="I8" t="s">
        <v>19</v>
      </c>
      <c r="J8" t="s">
        <v>26</v>
      </c>
      <c r="K8" t="s">
        <v>27</v>
      </c>
      <c r="L8" t="s">
        <v>30</v>
      </c>
      <c r="M8" t="s">
        <v>31</v>
      </c>
    </row>
    <row r="9" spans="1:13" hidden="1" x14ac:dyDescent="0.3">
      <c r="A9" s="5" t="str">
        <f t="shared" si="0"/>
        <v>SLH - Translation Hub</v>
      </c>
      <c r="B9" s="5" t="str">
        <f t="shared" si="1"/>
        <v>SAP Translation Hub RTC1 (1610)</v>
      </c>
      <c r="C9" t="s">
        <v>15</v>
      </c>
      <c r="D9" s="5" t="str">
        <f>HYPERLINK("https://IFP.wdf.sap.corp/prs/link.do?id=6CAE8B28C5DB1EE685E83EE2AD791BFB&amp;type=product-standard-requirement","ACC-255 - Text Alternative for Non-Text Content")</f>
        <v>ACC-255 - Text Alternative for Non-Text Content</v>
      </c>
      <c r="E9" t="s">
        <v>25</v>
      </c>
      <c r="H9" t="s">
        <v>18</v>
      </c>
      <c r="I9" t="s">
        <v>19</v>
      </c>
      <c r="J9" t="s">
        <v>26</v>
      </c>
      <c r="K9" t="s">
        <v>27</v>
      </c>
      <c r="L9" t="s">
        <v>32</v>
      </c>
      <c r="M9" t="s">
        <v>33</v>
      </c>
    </row>
    <row r="10" spans="1:13" hidden="1" x14ac:dyDescent="0.3">
      <c r="A10" s="5" t="str">
        <f t="shared" si="0"/>
        <v>SLH - Translation Hub</v>
      </c>
      <c r="B10" s="5" t="str">
        <f t="shared" si="1"/>
        <v>SAP Translation Hub RTC1 (1610)</v>
      </c>
      <c r="C10" t="s">
        <v>15</v>
      </c>
      <c r="D10" s="5" t="str">
        <f>HYPERLINK("https://IFP.wdf.sap.corp/prs/link.do?id=6CAE8B28C5DB1EE685E83EE2AD79FBFB&amp;type=product-standard-requirement","ACC-256 - Two-Senses Concept")</f>
        <v>ACC-256 - Two-Senses Concept</v>
      </c>
      <c r="E10" t="s">
        <v>16</v>
      </c>
      <c r="F10" t="s">
        <v>17</v>
      </c>
      <c r="H10" t="s">
        <v>18</v>
      </c>
      <c r="I10" t="s">
        <v>19</v>
      </c>
      <c r="J10" t="s">
        <v>20</v>
      </c>
      <c r="K10" t="s">
        <v>19</v>
      </c>
      <c r="L10" t="s">
        <v>34</v>
      </c>
      <c r="M10" t="s">
        <v>35</v>
      </c>
    </row>
    <row r="11" spans="1:13" hidden="1" x14ac:dyDescent="0.3">
      <c r="A11" s="5" t="str">
        <f t="shared" si="0"/>
        <v>SLH - Translation Hub</v>
      </c>
      <c r="B11" s="5" t="str">
        <f t="shared" si="1"/>
        <v>SAP Translation Hub RTC1 (1610)</v>
      </c>
      <c r="C11" t="s">
        <v>15</v>
      </c>
      <c r="D11" s="5" t="str">
        <f>HYPERLINK("https://IFP.wdf.sap.corp/prs/link.do?id=6CAE8B28C5DB1EE685E83EE2AD7A9BFB&amp;type=product-standard-requirement","ACC-257 - Purpose and Target of a Reference")</f>
        <v>ACC-257 - Purpose and Target of a Reference</v>
      </c>
      <c r="E11" t="s">
        <v>36</v>
      </c>
      <c r="F11" t="s">
        <v>37</v>
      </c>
      <c r="H11" t="s">
        <v>18</v>
      </c>
      <c r="I11" t="s">
        <v>19</v>
      </c>
      <c r="J11" t="s">
        <v>26</v>
      </c>
      <c r="K11" t="s">
        <v>27</v>
      </c>
      <c r="L11" t="s">
        <v>38</v>
      </c>
      <c r="M11" t="s">
        <v>39</v>
      </c>
    </row>
    <row r="12" spans="1:13" hidden="1" x14ac:dyDescent="0.3">
      <c r="A12" s="5" t="str">
        <f t="shared" si="0"/>
        <v>SLH - Translation Hub</v>
      </c>
      <c r="B12" s="5" t="str">
        <f t="shared" si="1"/>
        <v>SAP Translation Hub RTC1 (1610)</v>
      </c>
      <c r="C12" t="s">
        <v>15</v>
      </c>
      <c r="D12" s="5" t="str">
        <f>HYPERLINK("https://IFP.wdf.sap.corp/prs/link.do?id=6CAE8B28C5DB1EE685E83EE2AD7B5BFB&amp;type=product-standard-requirement","ACC-258 - Consistent Use of Identical UI-Elements")</f>
        <v>ACC-258 - Consistent Use of Identical UI-Elements</v>
      </c>
      <c r="E12" t="s">
        <v>25</v>
      </c>
      <c r="H12" t="s">
        <v>18</v>
      </c>
      <c r="I12" t="s">
        <v>19</v>
      </c>
      <c r="J12" t="s">
        <v>26</v>
      </c>
      <c r="K12" t="s">
        <v>27</v>
      </c>
      <c r="L12" t="s">
        <v>40</v>
      </c>
      <c r="M12" t="s">
        <v>41</v>
      </c>
    </row>
    <row r="13" spans="1:13" hidden="1" x14ac:dyDescent="0.3">
      <c r="A13" s="5" t="str">
        <f t="shared" si="0"/>
        <v>SLH - Translation Hub</v>
      </c>
      <c r="B13" s="5" t="str">
        <f t="shared" si="1"/>
        <v>SAP Translation Hub RTC1 (1610)</v>
      </c>
      <c r="C13" t="s">
        <v>15</v>
      </c>
      <c r="D13" s="5" t="str">
        <f>HYPERLINK("https://IFP.wdf.sap.corp/prs/link.do?id=6CAE8B28C5DB1EE685E83EE2AD7C1BFB&amp;type=product-standard-requirement","ACC-259 - Accessible Alternatives")</f>
        <v>ACC-259 - Accessible Alternatives</v>
      </c>
      <c r="E13" t="s">
        <v>36</v>
      </c>
      <c r="F13" t="s">
        <v>42</v>
      </c>
      <c r="H13" t="s">
        <v>18</v>
      </c>
      <c r="I13" t="s">
        <v>19</v>
      </c>
      <c r="J13" t="s">
        <v>26</v>
      </c>
      <c r="K13" t="s">
        <v>27</v>
      </c>
      <c r="L13" t="s">
        <v>43</v>
      </c>
      <c r="M13" t="s">
        <v>44</v>
      </c>
    </row>
    <row r="14" spans="1:13" hidden="1" x14ac:dyDescent="0.3">
      <c r="A14" s="5" t="str">
        <f t="shared" si="0"/>
        <v>SLH - Translation Hub</v>
      </c>
      <c r="B14" s="5" t="str">
        <f t="shared" si="1"/>
        <v>SAP Translation Hub RTC1 (1610)</v>
      </c>
      <c r="C14" t="s">
        <v>15</v>
      </c>
      <c r="D14" s="5" t="str">
        <f>HYPERLINK("https://IFP.wdf.sap.corp/prs/link.do?id=6CAE8B28C5DB1EE685E83EE2AD7CBBFB&amp;type=product-standard-requirement","ACC-260 - Text Resizing up to 200 percent")</f>
        <v>ACC-260 - Text Resizing up to 200 percent</v>
      </c>
      <c r="E14" t="s">
        <v>16</v>
      </c>
      <c r="F14" t="s">
        <v>17</v>
      </c>
      <c r="H14" t="s">
        <v>18</v>
      </c>
      <c r="I14" t="s">
        <v>19</v>
      </c>
      <c r="J14" t="s">
        <v>20</v>
      </c>
      <c r="K14" t="s">
        <v>19</v>
      </c>
      <c r="L14" t="s">
        <v>45</v>
      </c>
      <c r="M14" t="s">
        <v>46</v>
      </c>
    </row>
    <row r="15" spans="1:13" hidden="1" x14ac:dyDescent="0.3">
      <c r="A15" s="5" t="str">
        <f t="shared" si="0"/>
        <v>SLH - Translation Hub</v>
      </c>
      <c r="B15" s="5" t="str">
        <f t="shared" si="1"/>
        <v>SAP Translation Hub RTC1 (1610)</v>
      </c>
      <c r="C15" t="s">
        <v>15</v>
      </c>
      <c r="D15" s="5" t="str">
        <f>HYPERLINK("https://IFP.wdf.sap.corp/prs/link.do?id=6CAE8B28C5DB1EE685E83EE2AD7D5BFB&amp;type=product-standard-requirement","ACC-261 - Minimum Contrast")</f>
        <v>ACC-261 - Minimum Contrast</v>
      </c>
      <c r="E15" t="s">
        <v>16</v>
      </c>
      <c r="F15" t="s">
        <v>17</v>
      </c>
      <c r="H15" t="s">
        <v>18</v>
      </c>
      <c r="I15" t="s">
        <v>19</v>
      </c>
      <c r="J15" t="s">
        <v>20</v>
      </c>
      <c r="K15" t="s">
        <v>19</v>
      </c>
      <c r="L15" t="s">
        <v>47</v>
      </c>
      <c r="M15" t="s">
        <v>48</v>
      </c>
    </row>
    <row r="16" spans="1:13" hidden="1" x14ac:dyDescent="0.3">
      <c r="A16" s="5" t="str">
        <f t="shared" si="0"/>
        <v>SLH - Translation Hub</v>
      </c>
      <c r="B16" s="5" t="str">
        <f t="shared" si="1"/>
        <v>SAP Translation Hub RTC1 (1610)</v>
      </c>
      <c r="C16" t="s">
        <v>15</v>
      </c>
      <c r="D16" s="5" t="str">
        <f>HYPERLINK("https://IFP.wdf.sap.corp/prs/link.do?id=6CAE8B28C5DB1EE685E83EE2AD7E1BFB&amp;type=product-standard-requirement","ACC-262 - Color and Contrast Setting")</f>
        <v>ACC-262 - Color and Contrast Setting</v>
      </c>
      <c r="E16" t="s">
        <v>16</v>
      </c>
      <c r="F16" t="s">
        <v>17</v>
      </c>
      <c r="H16" t="s">
        <v>18</v>
      </c>
      <c r="I16" t="s">
        <v>19</v>
      </c>
      <c r="J16" t="s">
        <v>20</v>
      </c>
      <c r="K16" t="s">
        <v>19</v>
      </c>
      <c r="L16" t="s">
        <v>49</v>
      </c>
      <c r="M16" t="s">
        <v>50</v>
      </c>
    </row>
    <row r="17" spans="1:13" hidden="1" x14ac:dyDescent="0.3">
      <c r="A17" s="5" t="str">
        <f t="shared" si="0"/>
        <v>SLH - Translation Hub</v>
      </c>
      <c r="B17" s="5" t="str">
        <f t="shared" si="1"/>
        <v>SAP Translation Hub RTC1 (1610)</v>
      </c>
      <c r="C17" t="s">
        <v>15</v>
      </c>
      <c r="D17" s="5" t="str">
        <f>HYPERLINK("https://IFP.wdf.sap.corp/prs/link.do?id=6CAE8B28C5DB1EE685E83EE2AD7EDBFB&amp;type=product-standard-requirement","ACC-263 - Information, Structures and Relationships")</f>
        <v>ACC-263 - Information, Structures and Relationships</v>
      </c>
      <c r="E17" t="s">
        <v>16</v>
      </c>
      <c r="F17" t="s">
        <v>17</v>
      </c>
      <c r="H17" t="s">
        <v>18</v>
      </c>
      <c r="I17" t="s">
        <v>19</v>
      </c>
      <c r="J17" t="s">
        <v>20</v>
      </c>
      <c r="K17" t="s">
        <v>19</v>
      </c>
      <c r="L17" t="s">
        <v>51</v>
      </c>
      <c r="M17" t="s">
        <v>52</v>
      </c>
    </row>
    <row r="18" spans="1:13" hidden="1" x14ac:dyDescent="0.3">
      <c r="A18" s="5" t="str">
        <f t="shared" si="0"/>
        <v>SLH - Translation Hub</v>
      </c>
      <c r="B18" s="5" t="str">
        <f t="shared" si="1"/>
        <v>SAP Translation Hub RTC1 (1610)</v>
      </c>
      <c r="C18" t="s">
        <v>15</v>
      </c>
      <c r="D18" s="5" t="str">
        <f>HYPERLINK("https://IFP.wdf.sap.corp/prs/link.do?id=6CAE8B28C5DB1EE685E83EE2AD7FDBFB&amp;type=product-standard-requirement","ACC-264 - Interoperability with Assistive Technologies")</f>
        <v>ACC-264 - Interoperability with Assistive Technologies</v>
      </c>
      <c r="E18" t="s">
        <v>16</v>
      </c>
      <c r="F18" t="s">
        <v>17</v>
      </c>
      <c r="H18" t="s">
        <v>18</v>
      </c>
      <c r="I18" t="s">
        <v>19</v>
      </c>
      <c r="J18" t="s">
        <v>20</v>
      </c>
      <c r="K18" t="s">
        <v>19</v>
      </c>
      <c r="L18" t="s">
        <v>53</v>
      </c>
      <c r="M18" t="s">
        <v>54</v>
      </c>
    </row>
    <row r="19" spans="1:13" hidden="1" x14ac:dyDescent="0.3">
      <c r="A19" s="5" t="str">
        <f t="shared" si="0"/>
        <v>SLH - Translation Hub</v>
      </c>
      <c r="B19" s="5" t="str">
        <f t="shared" si="1"/>
        <v>SAP Translation Hub RTC1 (1610)</v>
      </c>
      <c r="C19" t="s">
        <v>15</v>
      </c>
      <c r="D19" s="5" t="str">
        <f>HYPERLINK("https://IFP.wdf.sap.corp/prs/link.do?id=6CAE8B28C5DB1EE685E83EE2AD807BFB&amp;type=product-standard-requirement","ACC-265 - Language Attributes")</f>
        <v>ACC-265 - Language Attributes</v>
      </c>
      <c r="E19" t="s">
        <v>16</v>
      </c>
      <c r="F19" t="s">
        <v>55</v>
      </c>
      <c r="H19" t="s">
        <v>18</v>
      </c>
      <c r="I19" t="s">
        <v>19</v>
      </c>
      <c r="J19" t="s">
        <v>26</v>
      </c>
      <c r="K19" t="s">
        <v>27</v>
      </c>
      <c r="L19" t="s">
        <v>56</v>
      </c>
      <c r="M19" t="s">
        <v>57</v>
      </c>
    </row>
    <row r="20" spans="1:13" hidden="1" x14ac:dyDescent="0.3">
      <c r="A20" s="5" t="str">
        <f t="shared" si="0"/>
        <v>SLH - Translation Hub</v>
      </c>
      <c r="B20" s="5" t="str">
        <f t="shared" si="1"/>
        <v>SAP Translation Hub RTC1 (1610)</v>
      </c>
      <c r="C20" t="s">
        <v>15</v>
      </c>
      <c r="D20" s="5" t="str">
        <f>HYPERLINK("https://IFP.wdf.sap.corp/prs/link.do?id=6CAE8B28C5DB1EE685E83EE2AD811BFB&amp;type=product-standard-requirement","ACC-266 - Correct Use of Markup Language")</f>
        <v>ACC-266 - Correct Use of Markup Language</v>
      </c>
      <c r="E20" t="s">
        <v>16</v>
      </c>
      <c r="F20" t="s">
        <v>58</v>
      </c>
      <c r="H20" t="s">
        <v>18</v>
      </c>
      <c r="I20" t="s">
        <v>19</v>
      </c>
      <c r="J20" t="s">
        <v>59</v>
      </c>
      <c r="K20" t="s">
        <v>19</v>
      </c>
      <c r="L20" t="s">
        <v>60</v>
      </c>
      <c r="M20" t="s">
        <v>61</v>
      </c>
    </row>
    <row r="21" spans="1:13" hidden="1" x14ac:dyDescent="0.3">
      <c r="A21" s="5" t="str">
        <f t="shared" si="0"/>
        <v>SLH - Translation Hub</v>
      </c>
      <c r="B21" s="5" t="str">
        <f t="shared" si="1"/>
        <v>SAP Translation Hub RTC1 (1610)</v>
      </c>
      <c r="C21" t="s">
        <v>15</v>
      </c>
      <c r="D21" s="5" t="str">
        <f>HYPERLINK("https://IFP.wdf.sap.corp/prs/link.do?id=6CAE8B28C5DB1EE685E83EE2AD81DBFB&amp;type=product-standard-requirement","ACC-267 - Consistent Navigation")</f>
        <v>ACC-267 - Consistent Navigation</v>
      </c>
      <c r="E21" t="s">
        <v>25</v>
      </c>
      <c r="H21" t="s">
        <v>18</v>
      </c>
      <c r="I21" t="s">
        <v>19</v>
      </c>
      <c r="J21" t="s">
        <v>26</v>
      </c>
      <c r="K21" t="s">
        <v>27</v>
      </c>
      <c r="L21" t="s">
        <v>62</v>
      </c>
      <c r="M21" t="s">
        <v>63</v>
      </c>
    </row>
    <row r="22" spans="1:13" hidden="1" x14ac:dyDescent="0.3">
      <c r="A22" s="5" t="str">
        <f t="shared" si="0"/>
        <v>SLH - Translation Hub</v>
      </c>
      <c r="B22" s="5" t="str">
        <f t="shared" si="1"/>
        <v>SAP Translation Hub RTC1 (1610)</v>
      </c>
      <c r="C22" t="s">
        <v>15</v>
      </c>
      <c r="D22" s="5" t="str">
        <f>HYPERLINK("https://IFP.wdf.sap.corp/prs/link.do?id=6CAE8B28C5DB1EE685E83EE2AD827BFB&amp;type=product-standard-requirement","ACC-268 - Multiple Ways to Find Content")</f>
        <v>ACC-268 - Multiple Ways to Find Content</v>
      </c>
      <c r="E22" t="s">
        <v>16</v>
      </c>
      <c r="F22" t="s">
        <v>17</v>
      </c>
      <c r="H22" t="s">
        <v>18</v>
      </c>
      <c r="I22" t="s">
        <v>19</v>
      </c>
      <c r="J22" t="s">
        <v>20</v>
      </c>
      <c r="K22" t="s">
        <v>19</v>
      </c>
      <c r="L22" t="s">
        <v>64</v>
      </c>
      <c r="M22" t="s">
        <v>65</v>
      </c>
    </row>
    <row r="23" spans="1:13" hidden="1" x14ac:dyDescent="0.3">
      <c r="A23" s="5" t="str">
        <f t="shared" si="0"/>
        <v>SLH - Translation Hub</v>
      </c>
      <c r="B23" s="5" t="str">
        <f t="shared" si="1"/>
        <v>SAP Translation Hub RTC1 (1610)</v>
      </c>
      <c r="C23" t="s">
        <v>15</v>
      </c>
      <c r="D23" s="5" t="str">
        <f>HYPERLINK("https://IFP.wdf.sap.corp/prs/link.do?id=6CAE8B28C5DB1EE685E83EE2AD82FBFB&amp;type=product-standard-requirement","ACC-269 - Group Skipping")</f>
        <v>ACC-269 - Group Skipping</v>
      </c>
      <c r="E23" t="s">
        <v>16</v>
      </c>
      <c r="F23" t="s">
        <v>17</v>
      </c>
      <c r="H23" t="s">
        <v>18</v>
      </c>
      <c r="I23" t="s">
        <v>19</v>
      </c>
      <c r="J23" t="s">
        <v>20</v>
      </c>
      <c r="K23" t="s">
        <v>19</v>
      </c>
      <c r="L23" t="s">
        <v>66</v>
      </c>
      <c r="M23" t="s">
        <v>67</v>
      </c>
    </row>
    <row r="24" spans="1:13" hidden="1" x14ac:dyDescent="0.3">
      <c r="A24" s="5" t="str">
        <f t="shared" si="0"/>
        <v>SLH - Translation Hub</v>
      </c>
      <c r="B24" s="5" t="str">
        <f t="shared" si="1"/>
        <v>SAP Translation Hub RTC1 (1610)</v>
      </c>
      <c r="C24" t="s">
        <v>15</v>
      </c>
      <c r="D24" s="5" t="str">
        <f>HYPERLINK("https://IFP.wdf.sap.corp/prs/link.do?id=6CAE8B28C5DB1EE685E83EE2AD839BFB&amp;type=product-standard-requirement","ACC-270 - Full Input Channel Support (Keyboard, Mouse, Touch)")</f>
        <v>ACC-270 - Full Input Channel Support (Keyboard, Mouse, Touch)</v>
      </c>
      <c r="E24" t="s">
        <v>16</v>
      </c>
      <c r="F24" t="s">
        <v>17</v>
      </c>
      <c r="H24" t="s">
        <v>18</v>
      </c>
      <c r="I24" t="s">
        <v>19</v>
      </c>
      <c r="J24" t="s">
        <v>20</v>
      </c>
      <c r="K24" t="s">
        <v>19</v>
      </c>
      <c r="L24" t="s">
        <v>68</v>
      </c>
      <c r="M24" t="s">
        <v>69</v>
      </c>
    </row>
    <row r="25" spans="1:13" hidden="1" x14ac:dyDescent="0.3">
      <c r="A25" s="5" t="str">
        <f t="shared" si="0"/>
        <v>SLH - Translation Hub</v>
      </c>
      <c r="B25" s="5" t="str">
        <f t="shared" si="1"/>
        <v>SAP Translation Hub RTC1 (1610)</v>
      </c>
      <c r="C25" t="s">
        <v>15</v>
      </c>
      <c r="D25" s="5" t="str">
        <f>HYPERLINK("https://IFP.wdf.sap.corp/prs/link.do?id=6CAE8B28C5DB1EE685E83EE2AD843BFB&amp;type=product-standard-requirement","ACC-271 - Visible Focus")</f>
        <v>ACC-271 - Visible Focus</v>
      </c>
      <c r="E25" t="s">
        <v>16</v>
      </c>
      <c r="F25" t="s">
        <v>17</v>
      </c>
      <c r="H25" t="s">
        <v>18</v>
      </c>
      <c r="I25" t="s">
        <v>19</v>
      </c>
      <c r="J25" t="s">
        <v>20</v>
      </c>
      <c r="K25" t="s">
        <v>19</v>
      </c>
      <c r="L25" t="s">
        <v>70</v>
      </c>
      <c r="M25" t="s">
        <v>71</v>
      </c>
    </row>
    <row r="26" spans="1:13" hidden="1" x14ac:dyDescent="0.3">
      <c r="A26" s="5" t="str">
        <f t="shared" si="0"/>
        <v>SLH - Translation Hub</v>
      </c>
      <c r="B26" s="5" t="str">
        <f t="shared" si="1"/>
        <v>SAP Translation Hub RTC1 (1610)</v>
      </c>
      <c r="C26" t="s">
        <v>15</v>
      </c>
      <c r="D26" s="5" t="str">
        <f>HYPERLINK("https://IFP.wdf.sap.corp/prs/link.do?id=6CAE8B28C5DB1EE685E83EE2AD84DBFB&amp;type=product-standard-requirement","ACC-272 - Tab/Reading Order")</f>
        <v>ACC-272 - Tab/Reading Order</v>
      </c>
      <c r="E26" t="s">
        <v>16</v>
      </c>
      <c r="F26" t="s">
        <v>17</v>
      </c>
      <c r="H26" t="s">
        <v>18</v>
      </c>
      <c r="I26" t="s">
        <v>19</v>
      </c>
      <c r="J26" t="s">
        <v>20</v>
      </c>
      <c r="K26" t="s">
        <v>19</v>
      </c>
      <c r="L26" t="s">
        <v>72</v>
      </c>
      <c r="M26" t="s">
        <v>73</v>
      </c>
    </row>
    <row r="27" spans="1:13" hidden="1" x14ac:dyDescent="0.3">
      <c r="A27" s="5" t="str">
        <f t="shared" si="0"/>
        <v>SLH - Translation Hub</v>
      </c>
      <c r="B27" s="5" t="str">
        <f t="shared" si="1"/>
        <v>SAP Translation Hub RTC1 (1610)</v>
      </c>
      <c r="C27" t="s">
        <v>15</v>
      </c>
      <c r="D27" s="5" t="str">
        <f>HYPERLINK("https://IFP.wdf.sap.corp/prs/link.do?id=6CAE8B28C5DB1EE685E83EE2AD857BFB&amp;type=product-standard-requirement","ACC-273 - Robust Context")</f>
        <v>ACC-273 - Robust Context</v>
      </c>
      <c r="E27" t="s">
        <v>25</v>
      </c>
      <c r="H27" t="s">
        <v>18</v>
      </c>
      <c r="I27" t="s">
        <v>19</v>
      </c>
      <c r="J27" t="s">
        <v>26</v>
      </c>
      <c r="K27" t="s">
        <v>27</v>
      </c>
      <c r="L27" t="s">
        <v>74</v>
      </c>
      <c r="M27" t="s">
        <v>75</v>
      </c>
    </row>
    <row r="28" spans="1:13" hidden="1" x14ac:dyDescent="0.3">
      <c r="A28" s="5" t="str">
        <f t="shared" si="0"/>
        <v>SLH - Translation Hub</v>
      </c>
      <c r="B28" s="5" t="str">
        <f t="shared" si="1"/>
        <v>SAP Translation Hub RTC1 (1610)</v>
      </c>
      <c r="C28" t="s">
        <v>15</v>
      </c>
      <c r="D28" s="5" t="str">
        <f>HYPERLINK("https://IFP.wdf.sap.corp/prs/link.do?id=6CAE8B28C5DB1EE685E83EE2AD863BFB&amp;type=product-standard-requirement","ACC-274 - Error Prevention")</f>
        <v>ACC-274 - Error Prevention</v>
      </c>
      <c r="E28" t="s">
        <v>25</v>
      </c>
      <c r="H28" t="s">
        <v>18</v>
      </c>
      <c r="I28" t="s">
        <v>19</v>
      </c>
      <c r="J28" t="s">
        <v>26</v>
      </c>
      <c r="K28" t="s">
        <v>27</v>
      </c>
      <c r="L28" t="s">
        <v>76</v>
      </c>
      <c r="M28" t="s">
        <v>77</v>
      </c>
    </row>
    <row r="29" spans="1:13" hidden="1" x14ac:dyDescent="0.3">
      <c r="A29" s="5" t="str">
        <f t="shared" si="0"/>
        <v>SLH - Translation Hub</v>
      </c>
      <c r="B29" s="5" t="str">
        <f t="shared" si="1"/>
        <v>SAP Translation Hub RTC1 (1610)</v>
      </c>
      <c r="C29" t="s">
        <v>15</v>
      </c>
      <c r="D29" s="5" t="str">
        <f>HYPERLINK("https://IFP.wdf.sap.corp/prs/link.do?id=6CAE8B28C5DB1EE685E83EE2AD86BBFB&amp;type=product-standard-requirement","ACC-275 - Correct Error Handling")</f>
        <v>ACC-275 - Correct Error Handling</v>
      </c>
      <c r="E29" t="s">
        <v>25</v>
      </c>
      <c r="H29" t="s">
        <v>18</v>
      </c>
      <c r="I29" t="s">
        <v>19</v>
      </c>
      <c r="J29" t="s">
        <v>26</v>
      </c>
      <c r="K29" t="s">
        <v>27</v>
      </c>
      <c r="L29" t="s">
        <v>78</v>
      </c>
      <c r="M29" t="s">
        <v>79</v>
      </c>
    </row>
    <row r="30" spans="1:13" hidden="1" x14ac:dyDescent="0.3">
      <c r="A30" s="5" t="str">
        <f t="shared" si="0"/>
        <v>SLH - Translation Hub</v>
      </c>
      <c r="B30" s="5" t="str">
        <f t="shared" si="1"/>
        <v>SAP Translation Hub RTC1 (1610)</v>
      </c>
      <c r="C30" t="s">
        <v>15</v>
      </c>
      <c r="D30" s="5" t="str">
        <f>HYPERLINK("https://IFP.wdf.sap.corp/prs/link.do?id=6CAE8B28C5DB1EE685E83EE2AD87DBFB&amp;type=product-standard-requirement","ACC-277 - Embedded or External Applications")</f>
        <v>ACC-277 - Embedded or External Applications</v>
      </c>
      <c r="E30" t="s">
        <v>36</v>
      </c>
      <c r="F30" t="s">
        <v>80</v>
      </c>
      <c r="H30" t="s">
        <v>18</v>
      </c>
      <c r="I30" t="s">
        <v>19</v>
      </c>
      <c r="J30" t="s">
        <v>26</v>
      </c>
      <c r="K30" t="s">
        <v>27</v>
      </c>
      <c r="L30" t="s">
        <v>81</v>
      </c>
      <c r="M30" t="s">
        <v>82</v>
      </c>
    </row>
    <row r="31" spans="1:13" hidden="1" x14ac:dyDescent="0.3">
      <c r="A31" s="5" t="str">
        <f t="shared" si="0"/>
        <v>SLH - Translation Hub</v>
      </c>
      <c r="B31" s="5" t="str">
        <f t="shared" si="1"/>
        <v>SAP Translation Hub RTC1 (1610)</v>
      </c>
      <c r="C31" t="s">
        <v>15</v>
      </c>
      <c r="D31" s="5" t="str">
        <f>HYPERLINK("https://IFP.wdf.sap.corp/prs/link.do?id=6CAE8B28C5DB1EE685E83EE2AD885BFB&amp;type=product-standard-requirement","ACC-278 - Time Limits")</f>
        <v>ACC-278 - Time Limits</v>
      </c>
      <c r="E31" t="s">
        <v>16</v>
      </c>
      <c r="F31" t="s">
        <v>83</v>
      </c>
      <c r="H31" t="s">
        <v>18</v>
      </c>
      <c r="I31" t="s">
        <v>19</v>
      </c>
      <c r="J31" t="s">
        <v>26</v>
      </c>
      <c r="K31" t="s">
        <v>27</v>
      </c>
      <c r="L31" t="s">
        <v>84</v>
      </c>
      <c r="M31" t="s">
        <v>85</v>
      </c>
    </row>
    <row r="32" spans="1:13" hidden="1" x14ac:dyDescent="0.3">
      <c r="A32" s="5" t="str">
        <f t="shared" si="0"/>
        <v>SLH - Translation Hub</v>
      </c>
      <c r="B32" s="5" t="str">
        <f t="shared" si="1"/>
        <v>SAP Translation Hub RTC1 (1610)</v>
      </c>
      <c r="C32" t="s">
        <v>15</v>
      </c>
      <c r="D32" s="5" t="str">
        <f>HYPERLINK("https://IFP.wdf.sap.corp/prs/link.do?id=6CAE8B28C5DB1EE685E83EE2AD88DBFB&amp;type=product-standard-requirement","ACC-279 - Animation, Audio and Video Control")</f>
        <v>ACC-279 - Animation, Audio and Video Control</v>
      </c>
      <c r="E32" t="s">
        <v>36</v>
      </c>
      <c r="F32" t="s">
        <v>86</v>
      </c>
      <c r="H32" t="s">
        <v>18</v>
      </c>
      <c r="I32" t="s">
        <v>19</v>
      </c>
      <c r="J32" t="s">
        <v>26</v>
      </c>
      <c r="K32" t="s">
        <v>27</v>
      </c>
      <c r="L32" t="s">
        <v>87</v>
      </c>
      <c r="M32" t="s">
        <v>88</v>
      </c>
    </row>
    <row r="33" spans="1:14" hidden="1" x14ac:dyDescent="0.3">
      <c r="A33" s="5" t="str">
        <f t="shared" si="0"/>
        <v>SLH - Translation Hub</v>
      </c>
      <c r="B33" s="5" t="str">
        <f t="shared" si="1"/>
        <v>SAP Translation Hub RTC1 (1610)</v>
      </c>
      <c r="C33" t="s">
        <v>15</v>
      </c>
      <c r="D33" s="5" t="str">
        <f>HYPERLINK("https://IFP.wdf.sap.corp/prs/link.do?id=6CAE8B28C5DB1EE685E83EE2AD895BFB&amp;type=product-standard-requirement","ACC-280 - Avoidance of Flickering and Flashing Content")</f>
        <v>ACC-280 - Avoidance of Flickering and Flashing Content</v>
      </c>
      <c r="E33" t="s">
        <v>36</v>
      </c>
      <c r="F33" t="s">
        <v>89</v>
      </c>
      <c r="H33" t="s">
        <v>18</v>
      </c>
      <c r="I33" t="s">
        <v>19</v>
      </c>
      <c r="J33" t="s">
        <v>26</v>
      </c>
      <c r="K33" t="s">
        <v>27</v>
      </c>
      <c r="L33" t="s">
        <v>90</v>
      </c>
      <c r="M33" t="s">
        <v>91</v>
      </c>
    </row>
    <row r="34" spans="1:14" hidden="1" x14ac:dyDescent="0.3">
      <c r="A34" s="5" t="str">
        <f t="shared" si="0"/>
        <v>SLH - Translation Hub</v>
      </c>
      <c r="B34" s="5" t="str">
        <f t="shared" si="1"/>
        <v>SAP Translation Hub RTC1 (1610)</v>
      </c>
      <c r="C34" t="s">
        <v>92</v>
      </c>
      <c r="D34" s="5" t="str">
        <f>HYPERLINK("https://IFP.wdf.sap.corp/prs/link.do?id=6CAE8B28C5DB1EE685E83EE2AD74DBFB&amp;type=product-standard-requirement","BC-1 - Configuration Data Design")</f>
        <v>BC-1 - Configuration Data Design</v>
      </c>
      <c r="E34" t="s">
        <v>25</v>
      </c>
      <c r="F34" t="s">
        <v>93</v>
      </c>
      <c r="H34" t="s">
        <v>18</v>
      </c>
      <c r="I34" t="s">
        <v>19</v>
      </c>
      <c r="J34" t="s">
        <v>26</v>
      </c>
      <c r="K34" t="s">
        <v>27</v>
      </c>
      <c r="L34" t="s">
        <v>94</v>
      </c>
      <c r="M34" t="s">
        <v>95</v>
      </c>
    </row>
    <row r="35" spans="1:14" hidden="1" x14ac:dyDescent="0.3">
      <c r="A35" s="5" t="str">
        <f t="shared" si="0"/>
        <v>SLH - Translation Hub</v>
      </c>
      <c r="B35" s="5" t="str">
        <f t="shared" si="1"/>
        <v>SAP Translation Hub RTC1 (1610)</v>
      </c>
      <c r="C35" t="s">
        <v>92</v>
      </c>
      <c r="D35" s="5" t="str">
        <f>HYPERLINK("https://IFP.wdf.sap.corp/prs/link.do?id=6CAE8B28C5DB1EE685E83EE2AD75BBFB&amp;type=product-standard-requirement","BC-2 - Configuration user interfaces for access to configuration data")</f>
        <v>BC-2 - Configuration user interfaces for access to configuration data</v>
      </c>
      <c r="E35" t="s">
        <v>36</v>
      </c>
      <c r="F35" t="s">
        <v>96</v>
      </c>
      <c r="H35" t="s">
        <v>18</v>
      </c>
      <c r="I35" t="s">
        <v>19</v>
      </c>
      <c r="J35" t="s">
        <v>26</v>
      </c>
      <c r="K35" t="s">
        <v>27</v>
      </c>
      <c r="L35" t="s">
        <v>97</v>
      </c>
      <c r="M35" t="s">
        <v>98</v>
      </c>
    </row>
    <row r="36" spans="1:14" hidden="1" x14ac:dyDescent="0.3">
      <c r="A36" s="5" t="str">
        <f t="shared" si="0"/>
        <v>SLH - Translation Hub</v>
      </c>
      <c r="B36" s="5" t="str">
        <f t="shared" si="1"/>
        <v>SAP Translation Hub RTC1 (1610)</v>
      </c>
      <c r="C36" t="s">
        <v>92</v>
      </c>
      <c r="D36" s="5" t="str">
        <f>HYPERLINK("https://IFP.wdf.sap.corp/prs/link.do?id=6CAE8B28C5DB1EE685E83EE2AD769BFB&amp;type=product-standard-requirement","BC-3 - API Access to Configuration")</f>
        <v>BC-3 - API Access to Configuration</v>
      </c>
      <c r="E36" t="s">
        <v>36</v>
      </c>
      <c r="F36" t="s">
        <v>96</v>
      </c>
      <c r="H36" t="s">
        <v>18</v>
      </c>
      <c r="I36" t="s">
        <v>19</v>
      </c>
      <c r="J36" t="s">
        <v>26</v>
      </c>
      <c r="K36" t="s">
        <v>27</v>
      </c>
      <c r="L36" t="s">
        <v>99</v>
      </c>
      <c r="M36" t="s">
        <v>100</v>
      </c>
    </row>
    <row r="37" spans="1:14" hidden="1" x14ac:dyDescent="0.3">
      <c r="A37" s="5" t="str">
        <f t="shared" ref="A37:A68" si="2">HYPERLINK("https://IFP.wdf.sap.corp/prs/index.do#/home/program/534C24A7EBCE3F47B1B880568A21C9A7","SLH - Translation Hub")</f>
        <v>SLH - Translation Hub</v>
      </c>
      <c r="B37" s="5" t="str">
        <f t="shared" ref="B37:B68" si="3">HYPERLINK("https://IFP.wdf.sap.corp/prs/index.do#/home/program/534C24A7EBCE3F47B1B880568A21C9A7/delivery/5D4F42592E64BE42A909EFC70E4876DA","SAP Translation Hub RTC1 (1610)")</f>
        <v>SAP Translation Hub RTC1 (1610)</v>
      </c>
      <c r="C37" t="s">
        <v>92</v>
      </c>
      <c r="D37" s="5" t="str">
        <f>HYPERLINK("https://IFP.wdf.sap.corp/prs/link.do?id=6CAE8B28C5DB1EE685E83EE2AD779BFB&amp;type=product-standard-requirement","BC-4 - Standardized Code Lists")</f>
        <v>BC-4 - Standardized Code Lists</v>
      </c>
      <c r="E37" t="s">
        <v>25</v>
      </c>
      <c r="F37" t="s">
        <v>101</v>
      </c>
      <c r="H37" t="s">
        <v>18</v>
      </c>
      <c r="I37" t="s">
        <v>19</v>
      </c>
      <c r="J37" t="s">
        <v>26</v>
      </c>
      <c r="K37" t="s">
        <v>27</v>
      </c>
      <c r="L37" t="s">
        <v>102</v>
      </c>
      <c r="M37" t="s">
        <v>103</v>
      </c>
    </row>
    <row r="38" spans="1:14" hidden="1" x14ac:dyDescent="0.3">
      <c r="A38" s="5" t="str">
        <f t="shared" si="2"/>
        <v>SLH - Translation Hub</v>
      </c>
      <c r="B38" s="5" t="str">
        <f t="shared" si="3"/>
        <v>SAP Translation Hub RTC1 (1610)</v>
      </c>
      <c r="C38" t="s">
        <v>104</v>
      </c>
      <c r="D38" s="5" t="str">
        <f>HYPERLINK("https://IFP.wdf.sap.corp/prs/link.do?id=6CAE8B28C5DB1EE685E83EE2AD74FBFB&amp;type=product-standard-requirement","FC-1 - Software code shall be developed according to the coding rules")</f>
        <v>FC-1 - Software code shall be developed according to the coding rules</v>
      </c>
      <c r="E38" t="s">
        <v>105</v>
      </c>
      <c r="F38" t="s">
        <v>106</v>
      </c>
      <c r="H38" t="s">
        <v>18</v>
      </c>
      <c r="I38" t="s">
        <v>19</v>
      </c>
      <c r="J38" t="s">
        <v>26</v>
      </c>
      <c r="K38" t="s">
        <v>27</v>
      </c>
      <c r="L38" t="s">
        <v>107</v>
      </c>
      <c r="M38" t="s">
        <v>108</v>
      </c>
    </row>
    <row r="39" spans="1:14" hidden="1" x14ac:dyDescent="0.3">
      <c r="A39" s="5" t="str">
        <f t="shared" si="2"/>
        <v>SLH - Translation Hub</v>
      </c>
      <c r="B39" s="5" t="str">
        <f t="shared" si="3"/>
        <v>SAP Translation Hub RTC1 (1610)</v>
      </c>
      <c r="C39" t="s">
        <v>104</v>
      </c>
      <c r="D39" s="5" t="str">
        <f>HYPERLINK("https://IFP.wdf.sap.corp/prs/link.do?id=6CAE8B28C5DB1EE685E83EE2AD75DBFB&amp;type=product-standard-requirement","FC-2 - Each new functionality shall be tested successfully")</f>
        <v>FC-2 - Each new functionality shall be tested successfully</v>
      </c>
      <c r="E39" t="s">
        <v>25</v>
      </c>
      <c r="F39" t="s">
        <v>109</v>
      </c>
      <c r="H39" t="s">
        <v>18</v>
      </c>
      <c r="I39" t="s">
        <v>19</v>
      </c>
      <c r="J39" t="s">
        <v>26</v>
      </c>
      <c r="K39" t="s">
        <v>27</v>
      </c>
      <c r="L39" t="s">
        <v>110</v>
      </c>
      <c r="M39" t="s">
        <v>111</v>
      </c>
    </row>
    <row r="40" spans="1:14" hidden="1" x14ac:dyDescent="0.3">
      <c r="A40" s="5" t="str">
        <f t="shared" si="2"/>
        <v>SLH - Translation Hub</v>
      </c>
      <c r="B40" s="5" t="str">
        <f t="shared" si="3"/>
        <v>SAP Translation Hub RTC1 (1610)</v>
      </c>
      <c r="C40" t="s">
        <v>104</v>
      </c>
      <c r="D40" s="5" t="str">
        <f>HYPERLINK("https://IFP.wdf.sap.corp/prs/link.do?id=6CAE8B28C5DB1EE685E83EE2AD76BBFB&amp;type=product-standard-requirement","FC-3 - Previously released functionalities of the product shall be tested")</f>
        <v>FC-3 - Previously released functionalities of the product shall be tested</v>
      </c>
      <c r="E40" t="s">
        <v>105</v>
      </c>
      <c r="H40" t="s">
        <v>18</v>
      </c>
      <c r="I40" t="s">
        <v>19</v>
      </c>
      <c r="J40" t="s">
        <v>26</v>
      </c>
      <c r="K40" t="s">
        <v>27</v>
      </c>
      <c r="L40" t="s">
        <v>112</v>
      </c>
      <c r="M40" t="s">
        <v>113</v>
      </c>
    </row>
    <row r="41" spans="1:14" hidden="1" x14ac:dyDescent="0.3">
      <c r="A41" s="5" t="str">
        <f t="shared" si="2"/>
        <v>SLH - Translation Hub</v>
      </c>
      <c r="B41" s="5" t="str">
        <f t="shared" si="3"/>
        <v>SAP Translation Hub RTC1 (1610)</v>
      </c>
      <c r="C41" t="s">
        <v>104</v>
      </c>
      <c r="D41" s="5" t="str">
        <f>HYPERLINK("https://IFP.wdf.sap.corp/prs/link.do?id=6CAE8B28C5DB1EE685E83EE2AD77BBFB&amp;type=product-standard-requirement","FC-8 - All incidents shall be solved according to their assigned priority")</f>
        <v>FC-8 - All incidents shall be solved according to their assigned priority</v>
      </c>
      <c r="E41" t="s">
        <v>25</v>
      </c>
      <c r="F41" t="s">
        <v>114</v>
      </c>
      <c r="H41" t="s">
        <v>18</v>
      </c>
      <c r="I41" t="s">
        <v>19</v>
      </c>
      <c r="J41" t="s">
        <v>26</v>
      </c>
      <c r="K41" t="s">
        <v>27</v>
      </c>
      <c r="L41" t="s">
        <v>115</v>
      </c>
      <c r="M41" t="s">
        <v>116</v>
      </c>
    </row>
    <row r="42" spans="1:14" x14ac:dyDescent="0.3">
      <c r="A42" s="5" t="str">
        <f t="shared" si="2"/>
        <v>SLH - Translation Hub</v>
      </c>
      <c r="B42" s="5" t="str">
        <f t="shared" si="3"/>
        <v>SAP Translation Hub RTC1 (1610)</v>
      </c>
      <c r="C42" t="s">
        <v>117</v>
      </c>
      <c r="D42" s="5" t="str">
        <f>HYPERLINK("https://IFP.wdf.sap.corp/prs/link.do?id=6CAE8B28C5DB1EE685E83EE2AD751BFB&amp;type=product-standard-requirement","GLOB-7 - Encoding for XML Data")</f>
        <v>GLOB-7 - Encoding for XML Data</v>
      </c>
      <c r="E42" t="s">
        <v>25</v>
      </c>
      <c r="F42" t="s">
        <v>118</v>
      </c>
      <c r="H42" t="s">
        <v>18</v>
      </c>
      <c r="I42" t="s">
        <v>19</v>
      </c>
      <c r="J42" t="s">
        <v>26</v>
      </c>
      <c r="K42" t="s">
        <v>27</v>
      </c>
      <c r="L42" t="s">
        <v>119</v>
      </c>
      <c r="M42" t="s">
        <v>120</v>
      </c>
      <c r="N42" t="s">
        <v>534</v>
      </c>
    </row>
    <row r="43" spans="1:14" x14ac:dyDescent="0.3">
      <c r="A43" s="5" t="str">
        <f t="shared" si="2"/>
        <v>SLH - Translation Hub</v>
      </c>
      <c r="B43" s="5" t="str">
        <f t="shared" si="3"/>
        <v>SAP Translation Hub RTC1 (1610)</v>
      </c>
      <c r="C43" t="s">
        <v>117</v>
      </c>
      <c r="D43" s="5" t="str">
        <f>HYPERLINK("https://IFP.wdf.sap.corp/prs/link.do?id=6CAE8B28C5DB1EE685E83EE2AD75FBFB&amp;type=product-standard-requirement","GLOB-17 - Text Sorting")</f>
        <v>GLOB-17 - Text Sorting</v>
      </c>
      <c r="E43" t="s">
        <v>121</v>
      </c>
      <c r="F43" t="s">
        <v>122</v>
      </c>
      <c r="H43" t="s">
        <v>18</v>
      </c>
      <c r="I43" t="s">
        <v>19</v>
      </c>
      <c r="J43" t="s">
        <v>26</v>
      </c>
      <c r="K43" t="s">
        <v>27</v>
      </c>
      <c r="L43" t="s">
        <v>123</v>
      </c>
      <c r="M43" t="s">
        <v>124</v>
      </c>
      <c r="N43" t="s">
        <v>536</v>
      </c>
    </row>
    <row r="44" spans="1:14" x14ac:dyDescent="0.3">
      <c r="A44" s="5" t="str">
        <f t="shared" si="2"/>
        <v>SLH - Translation Hub</v>
      </c>
      <c r="B44" s="5" t="str">
        <f t="shared" si="3"/>
        <v>SAP Translation Hub RTC1 (1610)</v>
      </c>
      <c r="C44" t="s">
        <v>117</v>
      </c>
      <c r="D44" s="5" t="str">
        <f>HYPERLINK("https://IFP.wdf.sap.corp/prs/link.do?id=6CAE8B28C5DB1EE685E83EE2AD76DBFB&amp;type=product-standard-requirement","GLOB-23 - Centralized User Management")</f>
        <v>GLOB-23 - Centralized User Management</v>
      </c>
      <c r="E44" t="s">
        <v>36</v>
      </c>
      <c r="F44" t="s">
        <v>125</v>
      </c>
      <c r="H44" t="s">
        <v>18</v>
      </c>
      <c r="I44" t="s">
        <v>19</v>
      </c>
      <c r="J44" t="s">
        <v>26</v>
      </c>
      <c r="K44" t="s">
        <v>27</v>
      </c>
      <c r="L44" t="s">
        <v>126</v>
      </c>
      <c r="M44" t="s">
        <v>127</v>
      </c>
    </row>
    <row r="45" spans="1:14" x14ac:dyDescent="0.3">
      <c r="A45" s="5" t="str">
        <f t="shared" si="2"/>
        <v>SLH - Translation Hub</v>
      </c>
      <c r="B45" s="5" t="str">
        <f t="shared" si="3"/>
        <v>SAP Translation Hub RTC1 (1610)</v>
      </c>
      <c r="C45" t="s">
        <v>117</v>
      </c>
      <c r="D45" s="5" t="str">
        <f>HYPERLINK("https://IFP.wdf.sap.corp/prs/link.do?id=6CAE8B28C5DB1EE685E83EE2AD77DBFB&amp;type=product-standard-requirement","GLOB-24 - User Settings Personalization")</f>
        <v>GLOB-24 - User Settings Personalization</v>
      </c>
      <c r="E45" t="s">
        <v>121</v>
      </c>
      <c r="F45" t="s">
        <v>128</v>
      </c>
      <c r="H45" t="s">
        <v>18</v>
      </c>
      <c r="I45" t="s">
        <v>19</v>
      </c>
      <c r="J45" t="s">
        <v>129</v>
      </c>
      <c r="K45" t="s">
        <v>27</v>
      </c>
      <c r="L45" t="s">
        <v>130</v>
      </c>
      <c r="M45" t="s">
        <v>131</v>
      </c>
    </row>
    <row r="46" spans="1:14" x14ac:dyDescent="0.3">
      <c r="A46" s="5" t="str">
        <f t="shared" si="2"/>
        <v>SLH - Translation Hub</v>
      </c>
      <c r="B46" s="5" t="str">
        <f t="shared" si="3"/>
        <v>SAP Translation Hub RTC1 (1610)</v>
      </c>
      <c r="C46" t="s">
        <v>117</v>
      </c>
      <c r="D46" s="5" t="str">
        <f>HYPERLINK("https://IFP.wdf.sap.corp/prs/link.do?id=6CAE8B28C5DB1EE685E83EE2AD787BFB&amp;type=product-standard-requirement","GLOB-42 - Different Paper Sizes")</f>
        <v>GLOB-42 - Different Paper Sizes</v>
      </c>
      <c r="E46" t="s">
        <v>36</v>
      </c>
      <c r="F46" t="s">
        <v>132</v>
      </c>
      <c r="H46" t="s">
        <v>18</v>
      </c>
      <c r="I46" t="s">
        <v>19</v>
      </c>
      <c r="J46" t="s">
        <v>129</v>
      </c>
      <c r="K46" t="s">
        <v>27</v>
      </c>
      <c r="L46" t="s">
        <v>133</v>
      </c>
      <c r="M46" t="s">
        <v>134</v>
      </c>
    </row>
    <row r="47" spans="1:14" x14ac:dyDescent="0.3">
      <c r="A47" s="5" t="str">
        <f t="shared" si="2"/>
        <v>SLH - Translation Hub</v>
      </c>
      <c r="B47" s="5" t="str">
        <f t="shared" si="3"/>
        <v>SAP Translation Hub RTC1 (1610)</v>
      </c>
      <c r="C47" t="s">
        <v>117</v>
      </c>
      <c r="D47" s="5" t="str">
        <f>HYPERLINK("https://IFP.wdf.sap.corp/prs/link.do?id=6CAE8B28C5DB1EE685E83EE2AD795BFB&amp;type=product-standard-requirement","GLOB-56 - Text Resource File Format")</f>
        <v>GLOB-56 - Text Resource File Format</v>
      </c>
      <c r="E47" t="s">
        <v>25</v>
      </c>
      <c r="H47" t="s">
        <v>18</v>
      </c>
      <c r="I47" t="s">
        <v>19</v>
      </c>
      <c r="J47" t="s">
        <v>129</v>
      </c>
      <c r="K47" t="s">
        <v>27</v>
      </c>
      <c r="L47" t="s">
        <v>135</v>
      </c>
      <c r="M47" t="s">
        <v>136</v>
      </c>
    </row>
    <row r="48" spans="1:14" x14ac:dyDescent="0.3">
      <c r="A48" s="5" t="str">
        <f t="shared" si="2"/>
        <v>SLH - Translation Hub</v>
      </c>
      <c r="B48" s="5" t="str">
        <f t="shared" si="3"/>
        <v>SAP Translation Hub RTC1 (1610)</v>
      </c>
      <c r="C48" t="s">
        <v>117</v>
      </c>
      <c r="D48" s="5" t="str">
        <f>HYPERLINK("https://IFP.wdf.sap.corp/prs/link.do?id=6CAE8B28C5DB1EE685E83EE2AD7A1BFB&amp;type=product-standard-requirement","GLOB-57 - Fallback Language")</f>
        <v>GLOB-57 - Fallback Language</v>
      </c>
      <c r="E48" t="s">
        <v>121</v>
      </c>
      <c r="F48" t="s">
        <v>137</v>
      </c>
      <c r="H48" t="s">
        <v>18</v>
      </c>
      <c r="I48" t="s">
        <v>19</v>
      </c>
      <c r="J48" t="s">
        <v>129</v>
      </c>
      <c r="K48" t="s">
        <v>27</v>
      </c>
      <c r="L48" t="s">
        <v>138</v>
      </c>
      <c r="M48" t="s">
        <v>139</v>
      </c>
    </row>
    <row r="49" spans="1:14" x14ac:dyDescent="0.3">
      <c r="A49" s="5" t="str">
        <f t="shared" si="2"/>
        <v>SLH - Translation Hub</v>
      </c>
      <c r="B49" s="5" t="str">
        <f t="shared" si="3"/>
        <v>SAP Translation Hub RTC1 (1610)</v>
      </c>
      <c r="C49" t="s">
        <v>117</v>
      </c>
      <c r="D49" s="5" t="str">
        <f>HYPERLINK("https://IFP.wdf.sap.corp/prs/link.do?id=6CAE8B28C5DB1EE685E83EE2AD7ABBFB&amp;type=product-standard-requirement","GLOB-61 - Meta Data for Translator")</f>
        <v>GLOB-61 - Meta Data for Translator</v>
      </c>
      <c r="E49" t="s">
        <v>121</v>
      </c>
      <c r="F49" t="s">
        <v>137</v>
      </c>
      <c r="H49" t="s">
        <v>18</v>
      </c>
      <c r="I49" t="s">
        <v>19</v>
      </c>
      <c r="J49" t="s">
        <v>129</v>
      </c>
      <c r="K49" t="s">
        <v>27</v>
      </c>
      <c r="L49" t="s">
        <v>140</v>
      </c>
      <c r="M49" t="s">
        <v>141</v>
      </c>
    </row>
    <row r="50" spans="1:14" x14ac:dyDescent="0.3">
      <c r="A50" s="5" t="str">
        <f t="shared" si="2"/>
        <v>SLH - Translation Hub</v>
      </c>
      <c r="B50" s="5" t="str">
        <f t="shared" si="3"/>
        <v>SAP Translation Hub RTC1 (1610)</v>
      </c>
      <c r="C50" t="s">
        <v>117</v>
      </c>
      <c r="D50" s="5" t="str">
        <f>HYPERLINK("https://IFP.wdf.sap.corp/prs/link.do?id=6CAE8B28C5DB1EE685E83EE2AD7B9BFB&amp;type=product-standard-requirement","GLOB-64 - Customer Data Translatable")</f>
        <v>GLOB-64 - Customer Data Translatable</v>
      </c>
      <c r="E50" t="s">
        <v>36</v>
      </c>
      <c r="F50" t="s">
        <v>142</v>
      </c>
      <c r="H50" t="s">
        <v>18</v>
      </c>
      <c r="I50" t="s">
        <v>19</v>
      </c>
      <c r="J50" t="s">
        <v>129</v>
      </c>
      <c r="K50" t="s">
        <v>27</v>
      </c>
      <c r="L50" t="s">
        <v>143</v>
      </c>
      <c r="M50" t="s">
        <v>144</v>
      </c>
    </row>
    <row r="51" spans="1:14" x14ac:dyDescent="0.3">
      <c r="A51" s="5" t="str">
        <f t="shared" si="2"/>
        <v>SLH - Translation Hub</v>
      </c>
      <c r="B51" s="5" t="str">
        <f t="shared" si="3"/>
        <v>SAP Translation Hub RTC1 (1610)</v>
      </c>
      <c r="C51" t="s">
        <v>117</v>
      </c>
      <c r="D51" s="5" t="str">
        <f>HYPERLINK("https://IFP.wdf.sap.corp/prs/link.do?id=6CAE8B28C5DB1EE685E83EE2AD7C3BFB&amp;type=product-standard-requirement","GLOB-65 - Traceability of Text Origin")</f>
        <v>GLOB-65 - Traceability of Text Origin</v>
      </c>
      <c r="E51" t="s">
        <v>121</v>
      </c>
      <c r="F51" t="s">
        <v>137</v>
      </c>
      <c r="H51" t="s">
        <v>18</v>
      </c>
      <c r="I51" t="s">
        <v>19</v>
      </c>
      <c r="J51" t="s">
        <v>129</v>
      </c>
      <c r="K51" t="s">
        <v>27</v>
      </c>
      <c r="L51" t="s">
        <v>145</v>
      </c>
      <c r="M51" t="s">
        <v>146</v>
      </c>
    </row>
    <row r="52" spans="1:14" x14ac:dyDescent="0.3">
      <c r="A52" s="5" t="str">
        <f t="shared" si="2"/>
        <v>SLH - Translation Hub</v>
      </c>
      <c r="B52" s="5" t="str">
        <f t="shared" si="3"/>
        <v>SAP Translation Hub RTC1 (1610)</v>
      </c>
      <c r="C52" t="s">
        <v>117</v>
      </c>
      <c r="D52" s="5" t="str">
        <f>HYPERLINK("https://IFP.wdf.sap.corp/prs/link.do?id=6CAE8B28C5DB1EE685E83EE2AD7CDBFB&amp;type=product-standard-requirement","GLOB-70 - Currency Reforms")</f>
        <v>GLOB-70 - Currency Reforms</v>
      </c>
      <c r="E52" t="s">
        <v>36</v>
      </c>
      <c r="F52" t="s">
        <v>147</v>
      </c>
      <c r="H52" t="s">
        <v>18</v>
      </c>
      <c r="I52" t="s">
        <v>19</v>
      </c>
      <c r="J52" t="s">
        <v>129</v>
      </c>
      <c r="K52" t="s">
        <v>27</v>
      </c>
      <c r="L52" t="s">
        <v>148</v>
      </c>
      <c r="M52" t="s">
        <v>149</v>
      </c>
    </row>
    <row r="53" spans="1:14" x14ac:dyDescent="0.3">
      <c r="A53" s="5" t="str">
        <f t="shared" si="2"/>
        <v>SLH - Translation Hub</v>
      </c>
      <c r="B53" s="5" t="str">
        <f t="shared" si="3"/>
        <v>SAP Translation Hub RTC1 (1610)</v>
      </c>
      <c r="C53" t="s">
        <v>117</v>
      </c>
      <c r="D53" s="5" t="str">
        <f>HYPERLINK("https://IFP.wdf.sap.corp/prs/link.do?id=6CAE8B28C5DB1EE685E83EE2AD7D7BFB&amp;type=product-standard-requirement","GLOB-71 - Currency Parallel Use")</f>
        <v>GLOB-71 - Currency Parallel Use</v>
      </c>
      <c r="E53" t="s">
        <v>36</v>
      </c>
      <c r="F53" t="s">
        <v>147</v>
      </c>
      <c r="H53" t="s">
        <v>18</v>
      </c>
      <c r="I53" t="s">
        <v>19</v>
      </c>
      <c r="J53" t="s">
        <v>129</v>
      </c>
      <c r="K53" t="s">
        <v>27</v>
      </c>
      <c r="L53" t="s">
        <v>150</v>
      </c>
      <c r="M53" t="s">
        <v>151</v>
      </c>
    </row>
    <row r="54" spans="1:14" x14ac:dyDescent="0.3">
      <c r="A54" s="5" t="str">
        <f t="shared" si="2"/>
        <v>SLH - Translation Hub</v>
      </c>
      <c r="B54" s="5" t="str">
        <f t="shared" si="3"/>
        <v>SAP Translation Hub RTC1 (1610)</v>
      </c>
      <c r="C54" t="s">
        <v>117</v>
      </c>
      <c r="D54" s="5" t="str">
        <f>HYPERLINK("https://IFP.wdf.sap.corp/prs/link.do?id=6CAE8B28C5DB1EE685E83EE2AD7E3BFB&amp;type=product-standard-requirement","GLOB-74 - Address Format and Person Name")</f>
        <v>GLOB-74 - Address Format and Person Name</v>
      </c>
      <c r="E54" t="s">
        <v>36</v>
      </c>
      <c r="F54" t="s">
        <v>152</v>
      </c>
      <c r="H54" t="s">
        <v>18</v>
      </c>
      <c r="I54" t="s">
        <v>19</v>
      </c>
      <c r="J54" t="s">
        <v>129</v>
      </c>
      <c r="K54" t="s">
        <v>27</v>
      </c>
      <c r="L54" t="s">
        <v>153</v>
      </c>
      <c r="M54" t="s">
        <v>154</v>
      </c>
    </row>
    <row r="55" spans="1:14" x14ac:dyDescent="0.3">
      <c r="A55" s="5" t="str">
        <f t="shared" si="2"/>
        <v>SLH - Translation Hub</v>
      </c>
      <c r="B55" s="5" t="str">
        <f t="shared" si="3"/>
        <v>SAP Translation Hub RTC1 (1610)</v>
      </c>
      <c r="C55" t="s">
        <v>117</v>
      </c>
      <c r="D55" s="5" t="str">
        <f>HYPERLINK("https://IFP.wdf.sap.corp/prs/link.do?id=6CAE8B28C5DB1EE685E83EE2AD7F5BFB&amp;type=product-standard-requirement","GLOB-75 - Parallel Representation of Address or Person Name")</f>
        <v>GLOB-75 - Parallel Representation of Address or Person Name</v>
      </c>
      <c r="E55" t="s">
        <v>36</v>
      </c>
      <c r="F55" t="s">
        <v>152</v>
      </c>
      <c r="H55" t="s">
        <v>18</v>
      </c>
      <c r="I55" t="s">
        <v>19</v>
      </c>
      <c r="J55" t="s">
        <v>129</v>
      </c>
      <c r="K55" t="s">
        <v>27</v>
      </c>
      <c r="L55" t="s">
        <v>155</v>
      </c>
      <c r="M55" t="s">
        <v>156</v>
      </c>
    </row>
    <row r="56" spans="1:14" x14ac:dyDescent="0.3">
      <c r="A56" s="5" t="str">
        <f t="shared" si="2"/>
        <v>SLH - Translation Hub</v>
      </c>
      <c r="B56" s="5" t="str">
        <f t="shared" si="3"/>
        <v>SAP Translation Hub RTC1 (1610)</v>
      </c>
      <c r="C56" t="s">
        <v>117</v>
      </c>
      <c r="D56" s="5" t="str">
        <f>HYPERLINK("https://IFP.wdf.sap.corp/prs/link.do?id=6CAE8B28C5DB1EE685E83EE2AD7FFBFB&amp;type=product-standard-requirement","GLOB-81 - Country Localization Delivery")</f>
        <v>GLOB-81 - Country Localization Delivery</v>
      </c>
      <c r="E56" t="s">
        <v>36</v>
      </c>
      <c r="F56" t="s">
        <v>157</v>
      </c>
      <c r="H56" t="s">
        <v>18</v>
      </c>
      <c r="I56" t="s">
        <v>19</v>
      </c>
      <c r="J56" t="s">
        <v>129</v>
      </c>
      <c r="K56" t="s">
        <v>27</v>
      </c>
      <c r="L56" t="s">
        <v>158</v>
      </c>
      <c r="M56" t="s">
        <v>159</v>
      </c>
    </row>
    <row r="57" spans="1:14" x14ac:dyDescent="0.3">
      <c r="A57" s="5" t="str">
        <f t="shared" si="2"/>
        <v>SLH - Translation Hub</v>
      </c>
      <c r="B57" s="5" t="str">
        <f t="shared" si="3"/>
        <v>SAP Translation Hub RTC1 (1610)</v>
      </c>
      <c r="C57" t="s">
        <v>117</v>
      </c>
      <c r="D57" s="5" t="str">
        <f>HYPERLINK("https://IFP.wdf.sap.corp/prs/link.do?id=6CAE8B28C5DB1EE685E83EE2AD809BFB&amp;type=product-standard-requirement","GLOB-82 - Country Specific Content Display")</f>
        <v>GLOB-82 - Country Specific Content Display</v>
      </c>
      <c r="E57" t="s">
        <v>36</v>
      </c>
      <c r="F57" t="s">
        <v>160</v>
      </c>
      <c r="H57" t="s">
        <v>18</v>
      </c>
      <c r="I57" t="s">
        <v>19</v>
      </c>
      <c r="J57" t="s">
        <v>129</v>
      </c>
      <c r="K57" t="s">
        <v>27</v>
      </c>
      <c r="L57" t="s">
        <v>161</v>
      </c>
      <c r="M57" t="s">
        <v>162</v>
      </c>
    </row>
    <row r="58" spans="1:14" x14ac:dyDescent="0.3">
      <c r="A58" s="5" t="str">
        <f t="shared" si="2"/>
        <v>SLH - Translation Hub</v>
      </c>
      <c r="B58" s="5" t="str">
        <f t="shared" si="3"/>
        <v>SAP Translation Hub RTC1 (1610)</v>
      </c>
      <c r="C58" t="s">
        <v>117</v>
      </c>
      <c r="D58" s="5" t="str">
        <f>HYPERLINK("https://IFP.wdf.sap.corp/prs/link.do?id=6CAE8B28C5DB1EE685E83EE2AD813BFB&amp;type=product-standard-requirement","GLOB-94 - Unicode Enablement")</f>
        <v>GLOB-94 - Unicode Enablement</v>
      </c>
      <c r="E58" t="s">
        <v>25</v>
      </c>
      <c r="H58" t="s">
        <v>18</v>
      </c>
      <c r="I58" t="s">
        <v>19</v>
      </c>
      <c r="J58" t="s">
        <v>129</v>
      </c>
      <c r="K58" t="s">
        <v>27</v>
      </c>
      <c r="L58" t="s">
        <v>163</v>
      </c>
      <c r="M58" t="s">
        <v>164</v>
      </c>
      <c r="N58" t="s">
        <v>532</v>
      </c>
    </row>
    <row r="59" spans="1:14" x14ac:dyDescent="0.3">
      <c r="A59" s="5" t="str">
        <f t="shared" si="2"/>
        <v>SLH - Translation Hub</v>
      </c>
      <c r="B59" s="5" t="str">
        <f t="shared" si="3"/>
        <v>SAP Translation Hub RTC1 (1610)</v>
      </c>
      <c r="C59" t="s">
        <v>117</v>
      </c>
      <c r="D59" s="5" t="str">
        <f>HYPERLINK("https://IFP.wdf.sap.corp/prs/link.do?id=6CAE8B28C5DB1EE685E83EE2AD81FBFB&amp;type=product-standard-requirement","GLOB-104 - Japanese Emperor Calendar Support")</f>
        <v>GLOB-104 - Japanese Emperor Calendar Support</v>
      </c>
      <c r="E59" t="s">
        <v>36</v>
      </c>
      <c r="F59" t="s">
        <v>165</v>
      </c>
      <c r="H59" t="s">
        <v>18</v>
      </c>
      <c r="I59" t="s">
        <v>19</v>
      </c>
      <c r="J59" t="s">
        <v>129</v>
      </c>
      <c r="K59" t="s">
        <v>27</v>
      </c>
      <c r="L59" t="s">
        <v>166</v>
      </c>
      <c r="M59" t="s">
        <v>167</v>
      </c>
    </row>
    <row r="60" spans="1:14" x14ac:dyDescent="0.3">
      <c r="A60" s="5" t="str">
        <f t="shared" si="2"/>
        <v>SLH - Translation Hub</v>
      </c>
      <c r="B60" s="5" t="str">
        <f t="shared" si="3"/>
        <v>SAP Translation Hub RTC1 (1610)</v>
      </c>
      <c r="C60" t="s">
        <v>117</v>
      </c>
      <c r="D60" s="5" t="str">
        <f>HYPERLINK("https://IFP.wdf.sap.corp/prs/link.do?id=6CAE8B28C5DB1EE685E83EE2AD829BFB&amp;type=product-standard-requirement","GLOB-105 - Islamic Hijri Calendar")</f>
        <v>GLOB-105 - Islamic Hijri Calendar</v>
      </c>
      <c r="E60" t="s">
        <v>36</v>
      </c>
      <c r="F60" t="s">
        <v>165</v>
      </c>
      <c r="H60" t="s">
        <v>18</v>
      </c>
      <c r="I60" t="s">
        <v>19</v>
      </c>
      <c r="J60" t="s">
        <v>129</v>
      </c>
      <c r="K60" t="s">
        <v>27</v>
      </c>
      <c r="L60" t="s">
        <v>168</v>
      </c>
      <c r="M60" t="s">
        <v>169</v>
      </c>
    </row>
    <row r="61" spans="1:14" x14ac:dyDescent="0.3">
      <c r="A61" s="5" t="str">
        <f t="shared" si="2"/>
        <v>SLH - Translation Hub</v>
      </c>
      <c r="B61" s="5" t="str">
        <f t="shared" si="3"/>
        <v>SAP Translation Hub RTC1 (1610)</v>
      </c>
      <c r="C61" t="s">
        <v>117</v>
      </c>
      <c r="D61" s="5" t="str">
        <f>HYPERLINK("https://IFP.wdf.sap.corp/prs/link.do?id=6CAE8B28C5DB1EE685E83EE2AD831BFB&amp;type=product-standard-requirement","GLOB-127 - Development Language
")</f>
        <v xml:space="preserve">GLOB-127 - Development Language
</v>
      </c>
      <c r="E61" t="s">
        <v>25</v>
      </c>
      <c r="H61" t="s">
        <v>18</v>
      </c>
      <c r="I61" t="s">
        <v>19</v>
      </c>
      <c r="J61" t="s">
        <v>129</v>
      </c>
      <c r="K61" t="s">
        <v>27</v>
      </c>
      <c r="L61" t="s">
        <v>170</v>
      </c>
      <c r="M61" t="s">
        <v>171</v>
      </c>
    </row>
    <row r="62" spans="1:14" x14ac:dyDescent="0.3">
      <c r="A62" s="5" t="str">
        <f t="shared" si="2"/>
        <v>SLH - Translation Hub</v>
      </c>
      <c r="B62" s="5" t="str">
        <f t="shared" si="3"/>
        <v>SAP Translation Hub RTC1 (1610)</v>
      </c>
      <c r="C62" t="s">
        <v>117</v>
      </c>
      <c r="D62" s="5" t="str">
        <f>HYPERLINK("https://IFP.wdf.sap.corp/prs/link.do?id=6CAE8B28C5DB1EE685E83EE2AD83BBFB&amp;type=product-standard-requirement","GLOB-146 - Same Quality in all Languages")</f>
        <v>GLOB-146 - Same Quality in all Languages</v>
      </c>
      <c r="E62" t="s">
        <v>16</v>
      </c>
      <c r="F62" t="s">
        <v>172</v>
      </c>
      <c r="H62" t="s">
        <v>18</v>
      </c>
      <c r="I62" t="s">
        <v>19</v>
      </c>
      <c r="J62" t="s">
        <v>129</v>
      </c>
      <c r="K62" t="s">
        <v>27</v>
      </c>
      <c r="L62" t="s">
        <v>173</v>
      </c>
      <c r="M62" t="s">
        <v>174</v>
      </c>
      <c r="N62" t="s">
        <v>533</v>
      </c>
    </row>
    <row r="63" spans="1:14" x14ac:dyDescent="0.3">
      <c r="A63" s="5" t="str">
        <f t="shared" si="2"/>
        <v>SLH - Translation Hub</v>
      </c>
      <c r="B63" s="5" t="str">
        <f t="shared" si="3"/>
        <v>SAP Translation Hub RTC1 (1610)</v>
      </c>
      <c r="C63" t="s">
        <v>117</v>
      </c>
      <c r="D63" s="5" t="str">
        <f>HYPERLINK("https://IFP.wdf.sap.corp/prs/link.do?id=6CAE8B28C5DB1EE685E83EE2AD845BFB&amp;type=product-standard-requirement","GLOB-178 - Independent Delivery of new Languages")</f>
        <v>GLOB-178 - Independent Delivery of new Languages</v>
      </c>
      <c r="E63" t="s">
        <v>16</v>
      </c>
      <c r="F63" t="s">
        <v>175</v>
      </c>
      <c r="H63" t="s">
        <v>18</v>
      </c>
      <c r="I63" t="s">
        <v>19</v>
      </c>
      <c r="J63" t="s">
        <v>129</v>
      </c>
      <c r="K63" t="s">
        <v>27</v>
      </c>
      <c r="L63" t="s">
        <v>176</v>
      </c>
      <c r="M63" t="s">
        <v>177</v>
      </c>
    </row>
    <row r="64" spans="1:14" x14ac:dyDescent="0.3">
      <c r="A64" s="5" t="str">
        <f t="shared" si="2"/>
        <v>SLH - Translation Hub</v>
      </c>
      <c r="B64" s="5" t="str">
        <f t="shared" si="3"/>
        <v>SAP Translation Hub RTC1 (1610)</v>
      </c>
      <c r="C64" t="s">
        <v>117</v>
      </c>
      <c r="D64" s="5" t="str">
        <f>HYPERLINK("https://IFP.wdf.sap.corp/prs/link.do?id=6CAE8B28C5DB1EE685E83EE2AD84FBFB&amp;type=product-standard-requirement","GLOB-179 - Bidirectional Layout")</f>
        <v>GLOB-179 - Bidirectional Layout</v>
      </c>
      <c r="E64" t="s">
        <v>121</v>
      </c>
      <c r="F64" t="s">
        <v>137</v>
      </c>
      <c r="H64" t="s">
        <v>18</v>
      </c>
      <c r="I64" t="s">
        <v>19</v>
      </c>
      <c r="J64" t="s">
        <v>129</v>
      </c>
      <c r="K64" t="s">
        <v>27</v>
      </c>
      <c r="L64" t="s">
        <v>178</v>
      </c>
      <c r="M64" t="s">
        <v>179</v>
      </c>
    </row>
    <row r="65" spans="1:14" x14ac:dyDescent="0.3">
      <c r="A65" s="5" t="str">
        <f t="shared" si="2"/>
        <v>SLH - Translation Hub</v>
      </c>
      <c r="B65" s="5" t="str">
        <f t="shared" si="3"/>
        <v>SAP Translation Hub RTC1 (1610)</v>
      </c>
      <c r="C65" t="s">
        <v>117</v>
      </c>
      <c r="D65" s="5" t="str">
        <f>HYPERLINK("https://IFP.wdf.sap.corp/prs/link.do?id=6CAE8B28C5DB1EE685E83EE2AD85DBFB&amp;type=product-standard-requirement","GLOB-181 - Development Tool Support for Internationalization")</f>
        <v>GLOB-181 - Development Tool Support for Internationalization</v>
      </c>
      <c r="E65" t="s">
        <v>25</v>
      </c>
      <c r="H65" t="s">
        <v>18</v>
      </c>
      <c r="I65" t="s">
        <v>19</v>
      </c>
      <c r="J65" t="s">
        <v>129</v>
      </c>
      <c r="K65" t="s">
        <v>27</v>
      </c>
      <c r="L65" t="s">
        <v>180</v>
      </c>
      <c r="M65" t="s">
        <v>181</v>
      </c>
    </row>
    <row r="66" spans="1:14" x14ac:dyDescent="0.3">
      <c r="A66" s="5" t="str">
        <f t="shared" si="2"/>
        <v>SLH - Translation Hub</v>
      </c>
      <c r="B66" s="5" t="str">
        <f t="shared" si="3"/>
        <v>SAP Translation Hub RTC1 (1610)</v>
      </c>
      <c r="C66" t="s">
        <v>117</v>
      </c>
      <c r="D66" s="5" t="str">
        <f>HYPERLINK("https://IFP.wdf.sap.corp/prs/link.do?id=6CAE8B28C5DB1EE685E83EE2AD865BFB&amp;type=product-standard-requirement","GLOB-182 - Legal / Local Business Requirements")</f>
        <v>GLOB-182 - Legal / Local Business Requirements</v>
      </c>
      <c r="E66" t="s">
        <v>36</v>
      </c>
      <c r="F66" t="s">
        <v>157</v>
      </c>
      <c r="H66" t="s">
        <v>18</v>
      </c>
      <c r="I66" t="s">
        <v>19</v>
      </c>
      <c r="J66" t="s">
        <v>129</v>
      </c>
      <c r="K66" t="s">
        <v>27</v>
      </c>
      <c r="L66" t="s">
        <v>182</v>
      </c>
      <c r="M66" t="s">
        <v>183</v>
      </c>
    </row>
    <row r="67" spans="1:14" x14ac:dyDescent="0.3">
      <c r="A67" s="5" t="str">
        <f t="shared" si="2"/>
        <v>SLH - Translation Hub</v>
      </c>
      <c r="B67" s="5" t="str">
        <f t="shared" si="3"/>
        <v>SAP Translation Hub RTC1 (1610)</v>
      </c>
      <c r="C67" t="s">
        <v>117</v>
      </c>
      <c r="D67" s="5" t="str">
        <f>HYPERLINK("https://IFP.wdf.sap.corp/prs/link.do?id=6CAE8B28C5DB1EE685E83EE2AD86DBFB&amp;type=product-standard-requirement","GLOB-183 - Encoding for Communication between Systems")</f>
        <v>GLOB-183 - Encoding for Communication between Systems</v>
      </c>
      <c r="E67" t="s">
        <v>25</v>
      </c>
      <c r="H67" t="s">
        <v>18</v>
      </c>
      <c r="I67" t="s">
        <v>19</v>
      </c>
      <c r="J67" t="s">
        <v>129</v>
      </c>
      <c r="K67" t="s">
        <v>27</v>
      </c>
      <c r="L67" t="s">
        <v>184</v>
      </c>
      <c r="M67" t="s">
        <v>185</v>
      </c>
      <c r="N67" t="s">
        <v>535</v>
      </c>
    </row>
    <row r="68" spans="1:14" x14ac:dyDescent="0.3">
      <c r="A68" s="5" t="str">
        <f t="shared" si="2"/>
        <v>SLH - Translation Hub</v>
      </c>
      <c r="B68" s="5" t="str">
        <f t="shared" si="3"/>
        <v>SAP Translation Hub RTC1 (1610)</v>
      </c>
      <c r="C68" t="s">
        <v>117</v>
      </c>
      <c r="D68" s="5" t="str">
        <f>HYPERLINK("https://IFP.wdf.sap.corp/prs/link.do?id=6CAE8B28C5DB1EE685E83EE2AD875BFB&amp;type=product-standard-requirement","GLOB-184 - Text Search")</f>
        <v>GLOB-184 - Text Search</v>
      </c>
      <c r="E68" t="s">
        <v>16</v>
      </c>
      <c r="F68" t="s">
        <v>186</v>
      </c>
      <c r="H68" t="s">
        <v>18</v>
      </c>
      <c r="I68" t="s">
        <v>19</v>
      </c>
      <c r="J68" t="s">
        <v>129</v>
      </c>
      <c r="K68" t="s">
        <v>27</v>
      </c>
      <c r="L68" t="s">
        <v>187</v>
      </c>
      <c r="M68" t="s">
        <v>188</v>
      </c>
      <c r="N68" t="s">
        <v>537</v>
      </c>
    </row>
    <row r="69" spans="1:14" x14ac:dyDescent="0.3">
      <c r="A69" s="5" t="str">
        <f t="shared" ref="A69:A100" si="4">HYPERLINK("https://IFP.wdf.sap.corp/prs/index.do#/home/program/534C24A7EBCE3F47B1B880568A21C9A7","SLH - Translation Hub")</f>
        <v>SLH - Translation Hub</v>
      </c>
      <c r="B69" s="5" t="str">
        <f t="shared" ref="B69:B100" si="5">HYPERLINK("https://IFP.wdf.sap.corp/prs/index.do#/home/program/534C24A7EBCE3F47B1B880568A21C9A7/delivery/5D4F42592E64BE42A909EFC70E4876DA","SAP Translation Hub RTC1 (1610)")</f>
        <v>SAP Translation Hub RTC1 (1610)</v>
      </c>
      <c r="C69" t="s">
        <v>117</v>
      </c>
      <c r="D69" s="5" t="str">
        <f>HYPERLINK("https://IFP.wdf.sap.corp/prs/link.do?id=6CAE8B28C5DB1EE685E83EE2AD87FBFB&amp;type=product-standard-requirement","GLOB-185 - Currency Basics")</f>
        <v>GLOB-185 - Currency Basics</v>
      </c>
      <c r="E69" t="s">
        <v>36</v>
      </c>
      <c r="F69" t="s">
        <v>147</v>
      </c>
      <c r="H69" t="s">
        <v>18</v>
      </c>
      <c r="I69" t="s">
        <v>19</v>
      </c>
      <c r="J69" t="s">
        <v>189</v>
      </c>
      <c r="K69" t="s">
        <v>27</v>
      </c>
      <c r="L69" t="s">
        <v>190</v>
      </c>
      <c r="M69" t="s">
        <v>191</v>
      </c>
    </row>
    <row r="70" spans="1:14" x14ac:dyDescent="0.3">
      <c r="A70" s="5" t="str">
        <f t="shared" si="4"/>
        <v>SLH - Translation Hub</v>
      </c>
      <c r="B70" s="5" t="str">
        <f t="shared" si="5"/>
        <v>SAP Translation Hub RTC1 (1610)</v>
      </c>
      <c r="C70" t="s">
        <v>117</v>
      </c>
      <c r="D70" s="5" t="str">
        <f>HYPERLINK("https://IFP.wdf.sap.corp/prs/link.do?id=6CAE8B28C5DB1EE685E83EE2AD887BFB&amp;type=product-standard-requirement","GLOB-186 - Time Zone Support")</f>
        <v>GLOB-186 - Time Zone Support</v>
      </c>
      <c r="E70" t="s">
        <v>36</v>
      </c>
      <c r="F70" t="s">
        <v>192</v>
      </c>
      <c r="H70" t="s">
        <v>18</v>
      </c>
      <c r="I70" t="s">
        <v>19</v>
      </c>
      <c r="J70" t="s">
        <v>129</v>
      </c>
      <c r="K70" t="s">
        <v>27</v>
      </c>
      <c r="L70" t="s">
        <v>193</v>
      </c>
      <c r="M70" t="s">
        <v>194</v>
      </c>
    </row>
    <row r="71" spans="1:14" x14ac:dyDescent="0.3">
      <c r="A71" s="5" t="str">
        <f t="shared" si="4"/>
        <v>SLH - Translation Hub</v>
      </c>
      <c r="B71" s="5" t="str">
        <f t="shared" si="5"/>
        <v>SAP Translation Hub RTC1 (1610)</v>
      </c>
      <c r="C71" t="s">
        <v>117</v>
      </c>
      <c r="D71" s="5" t="str">
        <f>HYPERLINK("https://IFP.wdf.sap.corp/prs/link.do?id=6CAE8B28C5DB1EE685E83EE2AD88FBFB&amp;type=product-standard-requirement","GLOB-187 - Product Translatability")</f>
        <v>GLOB-187 - Product Translatability</v>
      </c>
      <c r="E71" t="s">
        <v>25</v>
      </c>
      <c r="H71" t="s">
        <v>18</v>
      </c>
      <c r="I71" t="s">
        <v>19</v>
      </c>
      <c r="J71" t="s">
        <v>129</v>
      </c>
      <c r="K71" t="s">
        <v>27</v>
      </c>
      <c r="L71" t="s">
        <v>195</v>
      </c>
      <c r="M71" t="s">
        <v>196</v>
      </c>
    </row>
    <row r="72" spans="1:14" x14ac:dyDescent="0.3">
      <c r="A72" s="5" t="str">
        <f t="shared" si="4"/>
        <v>SLH - Translation Hub</v>
      </c>
      <c r="B72" s="5" t="str">
        <f t="shared" si="5"/>
        <v>SAP Translation Hub RTC1 (1610)</v>
      </c>
      <c r="C72" t="s">
        <v>117</v>
      </c>
      <c r="D72" s="5" t="str">
        <f>HYPERLINK("https://IFP.wdf.sap.corp/prs/link.do?id=6CAE8B28C5DB1EE685E83EE2AD897BFB&amp;type=product-standard-requirement","GLOB-188 - SAP Country and Language Classification")</f>
        <v>GLOB-188 - SAP Country and Language Classification</v>
      </c>
      <c r="E72" t="s">
        <v>25</v>
      </c>
      <c r="F72" t="s">
        <v>197</v>
      </c>
      <c r="H72" t="s">
        <v>18</v>
      </c>
      <c r="I72" t="s">
        <v>19</v>
      </c>
      <c r="J72" t="s">
        <v>129</v>
      </c>
      <c r="K72" t="s">
        <v>27</v>
      </c>
      <c r="L72" t="s">
        <v>198</v>
      </c>
      <c r="M72" t="s">
        <v>199</v>
      </c>
    </row>
    <row r="73" spans="1:14" hidden="1" x14ac:dyDescent="0.3">
      <c r="A73" s="5" t="str">
        <f t="shared" si="4"/>
        <v>SLH - Translation Hub</v>
      </c>
      <c r="B73" s="5" t="str">
        <f t="shared" si="5"/>
        <v>SAP Translation Hub RTC1 (1610)</v>
      </c>
      <c r="C73" t="s">
        <v>200</v>
      </c>
      <c r="D73" s="5" t="str">
        <f>HYPERLINK("https://IFP.wdf.sap.corp/prs/link.do?id=6CAE8B28C5DB1EE685E83EE2AD753BFB&amp;type=product-standard-requirement","O&amp;S 1-1 - Operations Information")</f>
        <v>O&amp;S 1-1 - Operations Information</v>
      </c>
      <c r="E73" t="s">
        <v>16</v>
      </c>
      <c r="F73" t="s">
        <v>201</v>
      </c>
      <c r="H73" t="s">
        <v>18</v>
      </c>
      <c r="I73" t="s">
        <v>19</v>
      </c>
      <c r="J73" t="s">
        <v>189</v>
      </c>
      <c r="K73" t="s">
        <v>27</v>
      </c>
      <c r="L73" t="s">
        <v>202</v>
      </c>
      <c r="M73" t="s">
        <v>203</v>
      </c>
    </row>
    <row r="74" spans="1:14" hidden="1" x14ac:dyDescent="0.3">
      <c r="A74" s="5" t="str">
        <f t="shared" si="4"/>
        <v>SLH - Translation Hub</v>
      </c>
      <c r="B74" s="5" t="str">
        <f t="shared" si="5"/>
        <v>SAP Translation Hub RTC1 (1610)</v>
      </c>
      <c r="C74" t="s">
        <v>200</v>
      </c>
      <c r="D74" s="5" t="str">
        <f>HYPERLINK("https://IFP.wdf.sap.corp/prs/link.do?id=6CAE8B28C5DB1EE685E83EE2AD761BFB&amp;type=product-standard-requirement","O&amp;S 1-2 - Version Information")</f>
        <v>O&amp;S 1-2 - Version Information</v>
      </c>
      <c r="E74" t="s">
        <v>25</v>
      </c>
      <c r="H74" t="s">
        <v>18</v>
      </c>
      <c r="I74" t="s">
        <v>19</v>
      </c>
      <c r="J74" t="s">
        <v>189</v>
      </c>
      <c r="K74" t="s">
        <v>27</v>
      </c>
      <c r="L74" t="s">
        <v>204</v>
      </c>
      <c r="M74" t="s">
        <v>205</v>
      </c>
    </row>
    <row r="75" spans="1:14" hidden="1" x14ac:dyDescent="0.3">
      <c r="A75" s="5" t="str">
        <f t="shared" si="4"/>
        <v>SLH - Translation Hub</v>
      </c>
      <c r="B75" s="5" t="str">
        <f t="shared" si="5"/>
        <v>SAP Translation Hub RTC1 (1610)</v>
      </c>
      <c r="C75" t="s">
        <v>200</v>
      </c>
      <c r="D75" s="5" t="str">
        <f>HYPERLINK("https://IFP.wdf.sap.corp/prs/link.do?id=6CAE8B28C5DB1EE685E83EE2AD76FBFB&amp;type=product-standard-requirement","O&amp;S 1-3 - Backup and Recovery")</f>
        <v>O&amp;S 1-3 - Backup and Recovery</v>
      </c>
      <c r="E75" t="s">
        <v>121</v>
      </c>
      <c r="F75" t="s">
        <v>206</v>
      </c>
      <c r="H75" t="s">
        <v>18</v>
      </c>
      <c r="I75" t="s">
        <v>19</v>
      </c>
      <c r="J75" t="s">
        <v>189</v>
      </c>
      <c r="K75" t="s">
        <v>27</v>
      </c>
      <c r="L75" t="s">
        <v>207</v>
      </c>
      <c r="M75" t="s">
        <v>208</v>
      </c>
    </row>
    <row r="76" spans="1:14" hidden="1" x14ac:dyDescent="0.3">
      <c r="A76" s="5" t="str">
        <f t="shared" si="4"/>
        <v>SLH - Translation Hub</v>
      </c>
      <c r="B76" s="5" t="str">
        <f t="shared" si="5"/>
        <v>SAP Translation Hub RTC1 (1610)</v>
      </c>
      <c r="C76" t="s">
        <v>200</v>
      </c>
      <c r="D76" s="5" t="str">
        <f>HYPERLINK("https://IFP.wdf.sap.corp/prs/link.do?id=6CAE8B28C5DB1EE685E83EE2AD77FBFB&amp;type=product-standard-requirement","O&amp;S 1-4 - Component Specific Performance and Resource Monitoring")</f>
        <v>O&amp;S 1-4 - Component Specific Performance and Resource Monitoring</v>
      </c>
      <c r="E76" t="s">
        <v>16</v>
      </c>
      <c r="F76" t="s">
        <v>209</v>
      </c>
      <c r="H76" t="s">
        <v>18</v>
      </c>
      <c r="I76" t="s">
        <v>19</v>
      </c>
      <c r="J76" t="s">
        <v>210</v>
      </c>
      <c r="K76" t="s">
        <v>19</v>
      </c>
      <c r="L76" t="s">
        <v>211</v>
      </c>
      <c r="M76" t="s">
        <v>212</v>
      </c>
    </row>
    <row r="77" spans="1:14" hidden="1" x14ac:dyDescent="0.3">
      <c r="A77" s="5" t="str">
        <f t="shared" si="4"/>
        <v>SLH - Translation Hub</v>
      </c>
      <c r="B77" s="5" t="str">
        <f t="shared" si="5"/>
        <v>SAP Translation Hub RTC1 (1610)</v>
      </c>
      <c r="C77" t="s">
        <v>200</v>
      </c>
      <c r="D77" s="5" t="str">
        <f>HYPERLINK("https://IFP.wdf.sap.corp/prs/link.do?id=6CAE8B28C5DB1EE685E83EE2AD789BFB&amp;type=product-standard-requirement","O&amp;S 1-5 / DA-11 - Information Lifecycle Management for any data")</f>
        <v>O&amp;S 1-5 / DA-11 - Information Lifecycle Management for any data</v>
      </c>
      <c r="E77" t="s">
        <v>25</v>
      </c>
      <c r="F77" t="s">
        <v>213</v>
      </c>
      <c r="H77" t="s">
        <v>18</v>
      </c>
      <c r="I77" t="s">
        <v>19</v>
      </c>
      <c r="J77" t="s">
        <v>189</v>
      </c>
      <c r="K77" t="s">
        <v>27</v>
      </c>
      <c r="L77" t="s">
        <v>214</v>
      </c>
      <c r="M77" t="s">
        <v>215</v>
      </c>
    </row>
    <row r="78" spans="1:14" hidden="1" x14ac:dyDescent="0.3">
      <c r="A78" s="5" t="str">
        <f t="shared" si="4"/>
        <v>SLH - Translation Hub</v>
      </c>
      <c r="B78" s="5" t="str">
        <f t="shared" si="5"/>
        <v>SAP Translation Hub RTC1 (1610)</v>
      </c>
      <c r="C78" t="s">
        <v>200</v>
      </c>
      <c r="D78" s="5" t="str">
        <f>HYPERLINK("https://IFP.wdf.sap.corp/prs/link.do?id=6CAE8B28C5DB1EE685E83EE2AD793BFB&amp;type=product-standard-requirement","O&amp;S 1-6 - License Key")</f>
        <v>O&amp;S 1-6 - License Key</v>
      </c>
      <c r="E78" t="s">
        <v>36</v>
      </c>
      <c r="F78" t="s">
        <v>216</v>
      </c>
      <c r="H78" t="s">
        <v>18</v>
      </c>
      <c r="I78" t="s">
        <v>19</v>
      </c>
      <c r="J78" t="s">
        <v>189</v>
      </c>
      <c r="K78" t="s">
        <v>27</v>
      </c>
      <c r="L78" t="s">
        <v>217</v>
      </c>
      <c r="M78" t="s">
        <v>218</v>
      </c>
    </row>
    <row r="79" spans="1:14" hidden="1" x14ac:dyDescent="0.3">
      <c r="A79" s="5" t="str">
        <f t="shared" si="4"/>
        <v>SLH - Translation Hub</v>
      </c>
      <c r="B79" s="5" t="str">
        <f t="shared" si="5"/>
        <v>SAP Translation Hub RTC1 (1610)</v>
      </c>
      <c r="C79" t="s">
        <v>200</v>
      </c>
      <c r="D79" s="5" t="str">
        <f>HYPERLINK("https://IFP.wdf.sap.corp/prs/link.do?id=6CAE8B28C5DB1EE685E83EE2AD797BFB&amp;type=product-standard-requirement","O&amp;S 2-1 - Version Reporting")</f>
        <v>O&amp;S 2-1 - Version Reporting</v>
      </c>
      <c r="E79" t="s">
        <v>16</v>
      </c>
      <c r="F79" t="s">
        <v>219</v>
      </c>
      <c r="H79" t="s">
        <v>18</v>
      </c>
      <c r="I79" t="s">
        <v>19</v>
      </c>
      <c r="J79" t="s">
        <v>210</v>
      </c>
      <c r="K79" t="s">
        <v>19</v>
      </c>
      <c r="L79" t="s">
        <v>220</v>
      </c>
      <c r="M79" t="s">
        <v>221</v>
      </c>
    </row>
    <row r="80" spans="1:14" hidden="1" x14ac:dyDescent="0.3">
      <c r="A80" s="5" t="str">
        <f t="shared" si="4"/>
        <v>SLH - Translation Hub</v>
      </c>
      <c r="B80" s="5" t="str">
        <f t="shared" si="5"/>
        <v>SAP Translation Hub RTC1 (1610)</v>
      </c>
      <c r="C80" t="s">
        <v>200</v>
      </c>
      <c r="D80" s="5" t="str">
        <f>HYPERLINK("https://IFP.wdf.sap.corp/prs/link.do?id=6CAE8B28C5DB1EE685E83EE2AD7A3BFB&amp;type=product-standard-requirement","O&amp;S 2-2 - Central Monitoring and Alerting")</f>
        <v>O&amp;S 2-2 - Central Monitoring and Alerting</v>
      </c>
      <c r="E80" t="s">
        <v>16</v>
      </c>
      <c r="F80" t="s">
        <v>222</v>
      </c>
      <c r="H80" t="s">
        <v>18</v>
      </c>
      <c r="I80" t="s">
        <v>19</v>
      </c>
      <c r="J80" t="s">
        <v>189</v>
      </c>
      <c r="K80" t="s">
        <v>27</v>
      </c>
      <c r="L80" t="s">
        <v>223</v>
      </c>
      <c r="M80" t="s">
        <v>224</v>
      </c>
    </row>
    <row r="81" spans="1:13" hidden="1" x14ac:dyDescent="0.3">
      <c r="A81" s="5" t="str">
        <f t="shared" si="4"/>
        <v>SLH - Translation Hub</v>
      </c>
      <c r="B81" s="5" t="str">
        <f t="shared" si="5"/>
        <v>SAP Translation Hub RTC1 (1610)</v>
      </c>
      <c r="C81" t="s">
        <v>200</v>
      </c>
      <c r="D81" s="5" t="str">
        <f>HYPERLINK("https://IFP.wdf.sap.corp/prs/link.do?id=6CAE8B28C5DB1EE685E83EE2AD7ADBFB&amp;type=product-standard-requirement","O&amp;S 2-3 - Technical Configuration")</f>
        <v>O&amp;S 2-3 - Technical Configuration</v>
      </c>
      <c r="E81" t="s">
        <v>36</v>
      </c>
      <c r="F81" t="s">
        <v>225</v>
      </c>
      <c r="H81" t="s">
        <v>18</v>
      </c>
      <c r="I81" t="s">
        <v>19</v>
      </c>
      <c r="J81" t="s">
        <v>226</v>
      </c>
      <c r="K81" t="s">
        <v>19</v>
      </c>
      <c r="L81" t="s">
        <v>227</v>
      </c>
      <c r="M81" t="s">
        <v>228</v>
      </c>
    </row>
    <row r="82" spans="1:13" hidden="1" x14ac:dyDescent="0.3">
      <c r="A82" s="5" t="str">
        <f t="shared" si="4"/>
        <v>SLH - Translation Hub</v>
      </c>
      <c r="B82" s="5" t="str">
        <f t="shared" si="5"/>
        <v>SAP Translation Hub RTC1 (1610)</v>
      </c>
      <c r="C82" t="s">
        <v>200</v>
      </c>
      <c r="D82" s="5" t="str">
        <f>HYPERLINK("https://IFP.wdf.sap.corp/prs/link.do?id=6CAE8B28C5DB1EE685E83EE2AD7BBBFB&amp;type=product-standard-requirement","O&amp;S 2-4 - Logging and Tracing")</f>
        <v>O&amp;S 2-4 - Logging and Tracing</v>
      </c>
      <c r="E82" t="s">
        <v>16</v>
      </c>
      <c r="F82" t="s">
        <v>229</v>
      </c>
      <c r="H82" t="s">
        <v>18</v>
      </c>
      <c r="I82" t="s">
        <v>19</v>
      </c>
      <c r="J82" t="s">
        <v>189</v>
      </c>
      <c r="K82" t="s">
        <v>27</v>
      </c>
      <c r="L82" t="s">
        <v>230</v>
      </c>
      <c r="M82" t="s">
        <v>231</v>
      </c>
    </row>
    <row r="83" spans="1:13" hidden="1" x14ac:dyDescent="0.3">
      <c r="A83" s="5" t="str">
        <f t="shared" si="4"/>
        <v>SLH - Translation Hub</v>
      </c>
      <c r="B83" s="5" t="str">
        <f t="shared" si="5"/>
        <v>SAP Translation Hub RTC1 (1610)</v>
      </c>
      <c r="C83" t="s">
        <v>200</v>
      </c>
      <c r="D83" s="5" t="str">
        <f>HYPERLINK("https://IFP.wdf.sap.corp/prs/link.do?id=6CAE8B28C5DB1EE685E83EE2AD7C5BFB&amp;type=product-standard-requirement","O&amp;S 2-5 - Support Access")</f>
        <v>O&amp;S 2-5 - Support Access</v>
      </c>
      <c r="E83" t="s">
        <v>16</v>
      </c>
      <c r="F83" t="s">
        <v>222</v>
      </c>
      <c r="H83" t="s">
        <v>18</v>
      </c>
      <c r="I83" t="s">
        <v>19</v>
      </c>
      <c r="J83" t="s">
        <v>189</v>
      </c>
      <c r="K83" t="s">
        <v>27</v>
      </c>
      <c r="L83" t="s">
        <v>232</v>
      </c>
      <c r="M83" t="s">
        <v>233</v>
      </c>
    </row>
    <row r="84" spans="1:13" hidden="1" x14ac:dyDescent="0.3">
      <c r="A84" s="5" t="str">
        <f t="shared" si="4"/>
        <v>SLH - Translation Hub</v>
      </c>
      <c r="B84" s="5" t="str">
        <f t="shared" si="5"/>
        <v>SAP Translation Hub RTC1 (1610)</v>
      </c>
      <c r="C84" t="s">
        <v>200</v>
      </c>
      <c r="D84" s="5" t="str">
        <f>HYPERLINK("https://IFP.wdf.sap.corp/prs/link.do?id=6CAE8B28C5DB1EE685E83EE2AD7CFBFB&amp;type=product-standard-requirement","O&amp;S 2-6 - Interface Handling")</f>
        <v>O&amp;S 2-6 - Interface Handling</v>
      </c>
      <c r="E84" t="s">
        <v>25</v>
      </c>
      <c r="F84" t="s">
        <v>234</v>
      </c>
      <c r="H84" t="s">
        <v>18</v>
      </c>
      <c r="I84" t="s">
        <v>19</v>
      </c>
      <c r="J84" t="s">
        <v>189</v>
      </c>
      <c r="K84" t="s">
        <v>27</v>
      </c>
      <c r="L84" t="s">
        <v>235</v>
      </c>
      <c r="M84" t="s">
        <v>236</v>
      </c>
    </row>
    <row r="85" spans="1:13" hidden="1" x14ac:dyDescent="0.3">
      <c r="A85" s="5" t="str">
        <f t="shared" si="4"/>
        <v>SLH - Translation Hub</v>
      </c>
      <c r="B85" s="5" t="str">
        <f t="shared" si="5"/>
        <v>SAP Translation Hub RTC1 (1610)</v>
      </c>
      <c r="C85" t="s">
        <v>200</v>
      </c>
      <c r="D85" s="5" t="str">
        <f>HYPERLINK("https://IFP.wdf.sap.corp/prs/link.do?id=6CAE8B28C5DB1EE685E83EE2AD7D9BFB&amp;type=product-standard-requirement","O&amp;S 2-8 - License Audit")</f>
        <v>O&amp;S 2-8 - License Audit</v>
      </c>
      <c r="E85" t="s">
        <v>36</v>
      </c>
      <c r="F85" t="s">
        <v>237</v>
      </c>
      <c r="H85" t="s">
        <v>18</v>
      </c>
      <c r="I85" t="s">
        <v>19</v>
      </c>
      <c r="J85" t="s">
        <v>189</v>
      </c>
      <c r="K85" t="s">
        <v>27</v>
      </c>
      <c r="L85" t="s">
        <v>238</v>
      </c>
      <c r="M85" t="s">
        <v>239</v>
      </c>
    </row>
    <row r="86" spans="1:13" hidden="1" x14ac:dyDescent="0.3">
      <c r="A86" s="5" t="str">
        <f t="shared" si="4"/>
        <v>SLH - Translation Hub</v>
      </c>
      <c r="B86" s="5" t="str">
        <f t="shared" si="5"/>
        <v>SAP Translation Hub RTC1 (1610)</v>
      </c>
      <c r="C86" t="s">
        <v>200</v>
      </c>
      <c r="D86" s="5" t="str">
        <f>HYPERLINK("https://IFP.wdf.sap.corp/prs/link.do?id=6CAE8B28C5DB1EE685E83EE2AD7E5BFB&amp;type=product-standard-requirement","O&amp;S 2-9 - Embedded Support Integration")</f>
        <v>O&amp;S 2-9 - Embedded Support Integration</v>
      </c>
      <c r="E86" t="s">
        <v>16</v>
      </c>
      <c r="F86" t="s">
        <v>240</v>
      </c>
      <c r="H86" t="s">
        <v>18</v>
      </c>
      <c r="I86" t="s">
        <v>19</v>
      </c>
      <c r="J86" t="s">
        <v>189</v>
      </c>
      <c r="K86" t="s">
        <v>27</v>
      </c>
      <c r="L86" t="s">
        <v>241</v>
      </c>
      <c r="M86" t="s">
        <v>242</v>
      </c>
    </row>
    <row r="87" spans="1:13" hidden="1" x14ac:dyDescent="0.3">
      <c r="A87" s="5" t="str">
        <f t="shared" si="4"/>
        <v>SLH - Translation Hub</v>
      </c>
      <c r="B87" s="5" t="str">
        <f t="shared" si="5"/>
        <v>SAP Translation Hub RTC1 (1610)</v>
      </c>
      <c r="C87" t="s">
        <v>200</v>
      </c>
      <c r="D87" s="5" t="str">
        <f>HYPERLINK("https://IFP.wdf.sap.corp/prs/link.do?id=6CAE8B28C5DB1EE685E83EE2AD7F7BFB&amp;type=product-standard-requirement","O&amp;S 2-10 / DA-9 - Usage of Information Retention Manager")</f>
        <v>O&amp;S 2-10 / DA-9 - Usage of Information Retention Manager</v>
      </c>
      <c r="E87" t="s">
        <v>36</v>
      </c>
      <c r="F87" t="s">
        <v>243</v>
      </c>
      <c r="H87" t="s">
        <v>18</v>
      </c>
      <c r="I87" t="s">
        <v>19</v>
      </c>
      <c r="J87" t="s">
        <v>189</v>
      </c>
      <c r="K87" t="s">
        <v>27</v>
      </c>
      <c r="L87" t="s">
        <v>244</v>
      </c>
      <c r="M87" t="s">
        <v>245</v>
      </c>
    </row>
    <row r="88" spans="1:13" hidden="1" x14ac:dyDescent="0.3">
      <c r="A88" s="5" t="str">
        <f t="shared" si="4"/>
        <v>SLH - Translation Hub</v>
      </c>
      <c r="B88" s="5" t="str">
        <f t="shared" si="5"/>
        <v>SAP Translation Hub RTC1 (1610)</v>
      </c>
      <c r="C88" t="s">
        <v>200</v>
      </c>
      <c r="D88" s="5" t="str">
        <f>HYPERLINK("https://IFP.wdf.sap.corp/prs/link.do?id=6CAE8B28C5DB1EE685E83EE2AD801BFB&amp;type=product-standard-requirement","O&amp;S 2-11 / DA-2 - Semantics and Content for Archiving/Aging or Destruction Objects")</f>
        <v>O&amp;S 2-11 / DA-2 - Semantics and Content for Archiving/Aging or Destruction Objects</v>
      </c>
      <c r="E88" t="s">
        <v>36</v>
      </c>
      <c r="F88" t="s">
        <v>243</v>
      </c>
      <c r="H88" t="s">
        <v>18</v>
      </c>
      <c r="I88" t="s">
        <v>19</v>
      </c>
      <c r="J88" t="s">
        <v>189</v>
      </c>
      <c r="K88" t="s">
        <v>27</v>
      </c>
      <c r="L88" t="s">
        <v>246</v>
      </c>
      <c r="M88" t="s">
        <v>247</v>
      </c>
    </row>
    <row r="89" spans="1:13" hidden="1" x14ac:dyDescent="0.3">
      <c r="A89" s="5" t="str">
        <f t="shared" si="4"/>
        <v>SLH - Translation Hub</v>
      </c>
      <c r="B89" s="5" t="str">
        <f t="shared" si="5"/>
        <v>SAP Translation Hub RTC1 (1610)</v>
      </c>
      <c r="C89" t="s">
        <v>200</v>
      </c>
      <c r="D89" s="5" t="str">
        <f>HYPERLINK("https://IFP.wdf.sap.corp/prs/link.do?id=6CAE8B28C5DB1EE685E83EE2AD80BBFB&amp;type=product-standard-requirement","O&amp;S 2-12 / DA-8 - Destruction according to Legal Retention Policies")</f>
        <v>O&amp;S 2-12 / DA-8 - Destruction according to Legal Retention Policies</v>
      </c>
      <c r="E89" t="s">
        <v>36</v>
      </c>
      <c r="F89" t="s">
        <v>243</v>
      </c>
      <c r="H89" t="s">
        <v>18</v>
      </c>
      <c r="I89" t="s">
        <v>19</v>
      </c>
      <c r="J89" t="s">
        <v>189</v>
      </c>
      <c r="K89" t="s">
        <v>27</v>
      </c>
      <c r="L89" t="s">
        <v>248</v>
      </c>
      <c r="M89" t="s">
        <v>249</v>
      </c>
    </row>
    <row r="90" spans="1:13" hidden="1" x14ac:dyDescent="0.3">
      <c r="A90" s="5" t="str">
        <f t="shared" si="4"/>
        <v>SLH - Translation Hub</v>
      </c>
      <c r="B90" s="5" t="str">
        <f t="shared" si="5"/>
        <v>SAP Translation Hub RTC1 (1610)</v>
      </c>
      <c r="C90" t="s">
        <v>200</v>
      </c>
      <c r="D90" s="5" t="str">
        <f>HYPERLINK("https://IFP.wdf.sap.corp/prs/link.do?id=6CAE8B28C5DB1EE685E83EE2AD815BFB&amp;type=product-standard-requirement","O&amp;S 2-13 / DA-5 - Search Criteria for Archived Data")</f>
        <v>O&amp;S 2-13 / DA-5 - Search Criteria for Archived Data</v>
      </c>
      <c r="E90" t="s">
        <v>36</v>
      </c>
      <c r="F90" t="s">
        <v>250</v>
      </c>
      <c r="H90" t="s">
        <v>18</v>
      </c>
      <c r="I90" t="s">
        <v>19</v>
      </c>
      <c r="J90" t="s">
        <v>189</v>
      </c>
      <c r="K90" t="s">
        <v>27</v>
      </c>
      <c r="L90" t="s">
        <v>251</v>
      </c>
      <c r="M90" t="s">
        <v>252</v>
      </c>
    </row>
    <row r="91" spans="1:13" hidden="1" x14ac:dyDescent="0.3">
      <c r="A91" s="5" t="str">
        <f t="shared" si="4"/>
        <v>SLH - Translation Hub</v>
      </c>
      <c r="B91" s="5" t="str">
        <f t="shared" si="5"/>
        <v>SAP Translation Hub RTC1 (1610)</v>
      </c>
      <c r="C91" t="s">
        <v>200</v>
      </c>
      <c r="D91" s="5" t="str">
        <f>HYPERLINK("https://IFP.wdf.sap.corp/prs/link.do?id=6CAE8B28C5DB1EE685E83EE2AD821BFB&amp;type=product-standard-requirement","O&amp;S 2-14 / DA-6 - Transactions/Reports for Archived/Aged Data")</f>
        <v>O&amp;S 2-14 / DA-6 - Transactions/Reports for Archived/Aged Data</v>
      </c>
      <c r="E91" t="s">
        <v>36</v>
      </c>
      <c r="F91" t="s">
        <v>250</v>
      </c>
      <c r="H91" t="s">
        <v>18</v>
      </c>
      <c r="I91" t="s">
        <v>19</v>
      </c>
      <c r="J91" t="s">
        <v>189</v>
      </c>
      <c r="K91" t="s">
        <v>27</v>
      </c>
      <c r="L91" t="s">
        <v>253</v>
      </c>
      <c r="M91" t="s">
        <v>254</v>
      </c>
    </row>
    <row r="92" spans="1:13" hidden="1" x14ac:dyDescent="0.3">
      <c r="A92" s="5" t="str">
        <f t="shared" si="4"/>
        <v>SLH - Translation Hub</v>
      </c>
      <c r="B92" s="5" t="str">
        <f t="shared" si="5"/>
        <v>SAP Translation Hub RTC1 (1610)</v>
      </c>
      <c r="C92" t="s">
        <v>200</v>
      </c>
      <c r="D92" s="5" t="str">
        <f>HYPERLINK("https://IFP.wdf.sap.corp/prs/link.do?id=6CAE8B28C5DB1EE685E83EE2AD82BBFB&amp;type=product-standard-requirement","O&amp;S 2-15 / DA-7 - Relations between Objects after Archiving/Aging")</f>
        <v>O&amp;S 2-15 / DA-7 - Relations between Objects after Archiving/Aging</v>
      </c>
      <c r="E92" t="s">
        <v>36</v>
      </c>
      <c r="F92" t="s">
        <v>250</v>
      </c>
      <c r="H92" t="s">
        <v>18</v>
      </c>
      <c r="I92" t="s">
        <v>19</v>
      </c>
      <c r="J92" t="s">
        <v>189</v>
      </c>
      <c r="K92" t="s">
        <v>27</v>
      </c>
      <c r="L92" t="s">
        <v>255</v>
      </c>
      <c r="M92" t="s">
        <v>256</v>
      </c>
    </row>
    <row r="93" spans="1:13" hidden="1" x14ac:dyDescent="0.3">
      <c r="A93" s="5" t="str">
        <f t="shared" si="4"/>
        <v>SLH - Translation Hub</v>
      </c>
      <c r="B93" s="5" t="str">
        <f t="shared" si="5"/>
        <v>SAP Translation Hub RTC1 (1610)</v>
      </c>
      <c r="C93" t="s">
        <v>200</v>
      </c>
      <c r="D93" s="5" t="str">
        <f>HYPERLINK("https://IFP.wdf.sap.corp/prs/link.do?id=6CAE8B28C5DB1EE685E83EE2AD833BFB&amp;type=product-standard-requirement","O&amp;S 2-16 / DA-10 - Destruction of Data Regardless of Physical Storage")</f>
        <v>O&amp;S 2-16 / DA-10 - Destruction of Data Regardless of Physical Storage</v>
      </c>
      <c r="E93" t="s">
        <v>36</v>
      </c>
      <c r="F93" t="s">
        <v>250</v>
      </c>
      <c r="H93" t="s">
        <v>18</v>
      </c>
      <c r="I93" t="s">
        <v>19</v>
      </c>
      <c r="J93" t="s">
        <v>189</v>
      </c>
      <c r="K93" t="s">
        <v>27</v>
      </c>
      <c r="L93" t="s">
        <v>257</v>
      </c>
      <c r="M93" t="s">
        <v>258</v>
      </c>
    </row>
    <row r="94" spans="1:13" hidden="1" x14ac:dyDescent="0.3">
      <c r="A94" s="5" t="str">
        <f t="shared" si="4"/>
        <v>SLH - Translation Hub</v>
      </c>
      <c r="B94" s="5" t="str">
        <f t="shared" si="5"/>
        <v>SAP Translation Hub RTC1 (1610)</v>
      </c>
      <c r="C94" t="s">
        <v>200</v>
      </c>
      <c r="D94" s="5" t="str">
        <f>HYPERLINK("https://IFP.wdf.sap.corp/prs/link.do?id=6CAE8B28C5DB1EE685E83EE2AD83DBFB&amp;type=product-standard-requirement","O&amp;S 2-17 / DA-4 - Accessibility of Data after Conversion Measures")</f>
        <v>O&amp;S 2-17 / DA-4 - Accessibility of Data after Conversion Measures</v>
      </c>
      <c r="E94" t="s">
        <v>36</v>
      </c>
      <c r="F94" t="s">
        <v>250</v>
      </c>
      <c r="H94" t="s">
        <v>18</v>
      </c>
      <c r="I94" t="s">
        <v>19</v>
      </c>
      <c r="J94" t="s">
        <v>189</v>
      </c>
      <c r="K94" t="s">
        <v>27</v>
      </c>
      <c r="L94" t="s">
        <v>259</v>
      </c>
      <c r="M94" t="s">
        <v>260</v>
      </c>
    </row>
    <row r="95" spans="1:13" hidden="1" x14ac:dyDescent="0.3">
      <c r="A95" s="5" t="str">
        <f t="shared" si="4"/>
        <v>SLH - Translation Hub</v>
      </c>
      <c r="B95" s="5" t="str">
        <f t="shared" si="5"/>
        <v>SAP Translation Hub RTC1 (1610)</v>
      </c>
      <c r="C95" t="s">
        <v>200</v>
      </c>
      <c r="D95" s="5" t="str">
        <f>HYPERLINK("https://IFP.wdf.sap.corp/prs/link.do?id=6CAE8B28C5DB1EE685E83EE2AD847BFB&amp;type=product-standard-requirement","O&amp;S 2-7 - Outdated Technical Data Management")</f>
        <v>O&amp;S 2-7 - Outdated Technical Data Management</v>
      </c>
      <c r="E95" t="s">
        <v>16</v>
      </c>
      <c r="F95" t="s">
        <v>222</v>
      </c>
      <c r="H95" t="s">
        <v>18</v>
      </c>
      <c r="I95" t="s">
        <v>19</v>
      </c>
      <c r="J95" t="s">
        <v>189</v>
      </c>
      <c r="K95" t="s">
        <v>27</v>
      </c>
      <c r="L95" t="s">
        <v>261</v>
      </c>
      <c r="M95" t="s">
        <v>262</v>
      </c>
    </row>
    <row r="96" spans="1:13" hidden="1" x14ac:dyDescent="0.3">
      <c r="A96" s="5" t="str">
        <f t="shared" si="4"/>
        <v>SLH - Translation Hub</v>
      </c>
      <c r="B96" s="5" t="str">
        <f t="shared" si="5"/>
        <v>SAP Translation Hub RTC1 (1610)</v>
      </c>
      <c r="C96" t="s">
        <v>200</v>
      </c>
      <c r="D96" s="5" t="str">
        <f>HYPERLINK("https://IFP.wdf.sap.corp/prs/link.do?id=6CAE8B28C5DB1EE685E83EE2AD851BFB&amp;type=product-standard-requirement","O&amp;S 3-1 - Central Administration")</f>
        <v>O&amp;S 3-1 - Central Administration</v>
      </c>
      <c r="E96" t="s">
        <v>36</v>
      </c>
      <c r="F96" t="s">
        <v>263</v>
      </c>
      <c r="H96" t="s">
        <v>18</v>
      </c>
      <c r="I96" t="s">
        <v>19</v>
      </c>
      <c r="J96" t="s">
        <v>189</v>
      </c>
      <c r="K96" t="s">
        <v>27</v>
      </c>
      <c r="L96" t="s">
        <v>264</v>
      </c>
      <c r="M96" t="s">
        <v>265</v>
      </c>
    </row>
    <row r="97" spans="1:13" hidden="1" x14ac:dyDescent="0.3">
      <c r="A97" s="5" t="str">
        <f t="shared" si="4"/>
        <v>SLH - Translation Hub</v>
      </c>
      <c r="B97" s="5" t="str">
        <f t="shared" si="5"/>
        <v>SAP Translation Hub RTC1 (1610)</v>
      </c>
      <c r="C97" t="s">
        <v>200</v>
      </c>
      <c r="D97" s="5" t="str">
        <f>HYPERLINK("https://IFP.wdf.sap.corp/prs/link.do?id=6CAE8B28C5DB1EE685E83EE2AD867BFB&amp;type=product-standard-requirement","O&amp;S 3-3 - Adaptive Computing")</f>
        <v>O&amp;S 3-3 - Adaptive Computing</v>
      </c>
      <c r="E97" t="s">
        <v>16</v>
      </c>
      <c r="F97" t="s">
        <v>266</v>
      </c>
      <c r="H97" t="s">
        <v>18</v>
      </c>
      <c r="I97" t="s">
        <v>19</v>
      </c>
      <c r="J97" t="s">
        <v>189</v>
      </c>
      <c r="K97" t="s">
        <v>27</v>
      </c>
      <c r="L97" t="s">
        <v>267</v>
      </c>
      <c r="M97" t="s">
        <v>268</v>
      </c>
    </row>
    <row r="98" spans="1:13" hidden="1" x14ac:dyDescent="0.3">
      <c r="A98" s="5" t="str">
        <f t="shared" si="4"/>
        <v>SLH - Translation Hub</v>
      </c>
      <c r="B98" s="5" t="str">
        <f t="shared" si="5"/>
        <v>SAP Translation Hub RTC1 (1610)</v>
      </c>
      <c r="C98" t="s">
        <v>200</v>
      </c>
      <c r="D98" s="5" t="str">
        <f>HYPERLINK("https://IFP.wdf.sap.corp/prs/link.do?id=6CAE8B28C5DB1EE685E83EE2AD86FBFB&amp;type=product-standard-requirement","O&amp;S 3-4 - High Availability")</f>
        <v>O&amp;S 3-4 - High Availability</v>
      </c>
      <c r="E98" t="s">
        <v>16</v>
      </c>
      <c r="F98" t="s">
        <v>269</v>
      </c>
      <c r="H98" t="s">
        <v>18</v>
      </c>
      <c r="I98" t="s">
        <v>19</v>
      </c>
      <c r="J98" t="s">
        <v>59</v>
      </c>
      <c r="K98" t="s">
        <v>19</v>
      </c>
      <c r="L98" t="s">
        <v>270</v>
      </c>
      <c r="M98" t="s">
        <v>271</v>
      </c>
    </row>
    <row r="99" spans="1:13" hidden="1" x14ac:dyDescent="0.3">
      <c r="A99" s="5" t="str">
        <f t="shared" si="4"/>
        <v>SLH - Translation Hub</v>
      </c>
      <c r="B99" s="5" t="str">
        <f t="shared" si="5"/>
        <v>SAP Translation Hub RTC1 (1610)</v>
      </c>
      <c r="C99" t="s">
        <v>200</v>
      </c>
      <c r="D99" s="5" t="str">
        <f>HYPERLINK("https://IFP.wdf.sap.corp/prs/link.do?id=6CAE8B28C5DB1EE685E83EE2AD877BFB&amp;type=product-standard-requirement","O&amp;S 3-5 - End-to-End Trace")</f>
        <v>O&amp;S 3-5 - End-to-End Trace</v>
      </c>
      <c r="E99" t="s">
        <v>16</v>
      </c>
      <c r="F99" t="s">
        <v>222</v>
      </c>
      <c r="H99" t="s">
        <v>18</v>
      </c>
      <c r="I99" t="s">
        <v>19</v>
      </c>
      <c r="J99" t="s">
        <v>189</v>
      </c>
      <c r="K99" t="s">
        <v>27</v>
      </c>
      <c r="L99" t="s">
        <v>272</v>
      </c>
      <c r="M99" t="s">
        <v>273</v>
      </c>
    </row>
    <row r="100" spans="1:13" hidden="1" x14ac:dyDescent="0.3">
      <c r="A100" s="5" t="str">
        <f t="shared" si="4"/>
        <v>SLH - Translation Hub</v>
      </c>
      <c r="B100" s="5" t="str">
        <f t="shared" si="5"/>
        <v>SAP Translation Hub RTC1 (1610)</v>
      </c>
      <c r="C100" t="s">
        <v>200</v>
      </c>
      <c r="D100" s="5" t="str">
        <f>HYPERLINK("https://IFP.wdf.sap.corp/prs/link.do?id=6CAE8B28C5DB1EE685E83EE2AD889BFB&amp;type=product-standard-requirement","O&amp;S 3-7 - Data Consistency Management")</f>
        <v>O&amp;S 3-7 - Data Consistency Management</v>
      </c>
      <c r="E100" t="s">
        <v>25</v>
      </c>
      <c r="F100" t="s">
        <v>274</v>
      </c>
      <c r="H100" t="s">
        <v>18</v>
      </c>
      <c r="I100" t="s">
        <v>19</v>
      </c>
      <c r="J100" t="s">
        <v>189</v>
      </c>
      <c r="K100" t="s">
        <v>27</v>
      </c>
      <c r="L100" t="s">
        <v>275</v>
      </c>
      <c r="M100" t="s">
        <v>276</v>
      </c>
    </row>
    <row r="101" spans="1:13" hidden="1" x14ac:dyDescent="0.3">
      <c r="A101" s="5" t="str">
        <f t="shared" ref="A101:A132" si="6">HYPERLINK("https://IFP.wdf.sap.corp/prs/index.do#/home/program/534C24A7EBCE3F47B1B880568A21C9A7","SLH - Translation Hub")</f>
        <v>SLH - Translation Hub</v>
      </c>
      <c r="B101" s="5" t="str">
        <f t="shared" ref="B101:B132" si="7">HYPERLINK("https://IFP.wdf.sap.corp/prs/index.do#/home/program/534C24A7EBCE3F47B1B880568A21C9A7/delivery/5D4F42592E64BE42A909EFC70E4876DA","SAP Translation Hub RTC1 (1610)")</f>
        <v>SAP Translation Hub RTC1 (1610)</v>
      </c>
      <c r="C101" t="s">
        <v>200</v>
      </c>
      <c r="D101" s="5" t="str">
        <f>HYPERLINK("https://IFP.wdf.sap.corp/prs/link.do?id=6CAE8B28C5DB1EE685E83EE2AD891BFB&amp;type=product-standard-requirement","O&amp;S 3-8 / DA-12 - ILM for Off-Boarding: Export of Data in Cloud")</f>
        <v>O&amp;S 3-8 / DA-12 - ILM for Off-Boarding: Export of Data in Cloud</v>
      </c>
      <c r="E101" t="s">
        <v>121</v>
      </c>
      <c r="F101" t="s">
        <v>277</v>
      </c>
      <c r="H101" t="s">
        <v>18</v>
      </c>
      <c r="I101" t="s">
        <v>19</v>
      </c>
      <c r="J101" t="s">
        <v>189</v>
      </c>
      <c r="K101" t="s">
        <v>27</v>
      </c>
      <c r="L101" t="s">
        <v>278</v>
      </c>
      <c r="M101" t="s">
        <v>279</v>
      </c>
    </row>
    <row r="102" spans="1:13" hidden="1" x14ac:dyDescent="0.3">
      <c r="A102" s="5" t="str">
        <f t="shared" si="6"/>
        <v>SLH - Translation Hub</v>
      </c>
      <c r="B102" s="5" t="str">
        <f t="shared" si="7"/>
        <v>SAP Translation Hub RTC1 (1610)</v>
      </c>
      <c r="C102" t="s">
        <v>200</v>
      </c>
      <c r="D102" s="5" t="str">
        <f>HYPERLINK("https://IFP.wdf.sap.corp/prs/link.do?id=6CAE8B28C5DB1EE685E83EE2AD899BFB&amp;type=product-standard-requirement","O&amp;S 3-9 / DA-13 - ILM for Off-Boarding: Destruction of Data in Cloud")</f>
        <v>O&amp;S 3-9 / DA-13 - ILM for Off-Boarding: Destruction of Data in Cloud</v>
      </c>
      <c r="E102" t="s">
        <v>25</v>
      </c>
      <c r="F102" t="s">
        <v>280</v>
      </c>
      <c r="H102" t="s">
        <v>18</v>
      </c>
      <c r="I102" t="s">
        <v>19</v>
      </c>
      <c r="J102" t="s">
        <v>210</v>
      </c>
      <c r="K102" t="s">
        <v>19</v>
      </c>
      <c r="L102" t="s">
        <v>281</v>
      </c>
      <c r="M102" t="s">
        <v>282</v>
      </c>
    </row>
    <row r="103" spans="1:13" hidden="1" x14ac:dyDescent="0.3">
      <c r="A103" s="5" t="str">
        <f t="shared" si="6"/>
        <v>SLH - Translation Hub</v>
      </c>
      <c r="B103" s="5" t="str">
        <f t="shared" si="7"/>
        <v>SAP Translation Hub RTC1 (1610)</v>
      </c>
      <c r="C103" t="s">
        <v>283</v>
      </c>
      <c r="D103" s="5" t="str">
        <f>HYPERLINK("https://IFP.wdf.sap.corp/prs/link.do?id=6CAE8B28C5DB1EE685E83EE2AD755BFB&amp;type=product-standard-requirement","PERF-1 - Test system and appropriate test cases")</f>
        <v>PERF-1 - Test system and appropriate test cases</v>
      </c>
      <c r="E103" t="s">
        <v>25</v>
      </c>
      <c r="H103" t="s">
        <v>18</v>
      </c>
      <c r="I103" t="s">
        <v>19</v>
      </c>
      <c r="J103" t="s">
        <v>189</v>
      </c>
      <c r="K103" t="s">
        <v>27</v>
      </c>
      <c r="L103" t="s">
        <v>284</v>
      </c>
      <c r="M103" t="s">
        <v>285</v>
      </c>
    </row>
    <row r="104" spans="1:13" hidden="1" x14ac:dyDescent="0.3">
      <c r="A104" s="5" t="str">
        <f t="shared" si="6"/>
        <v>SLH - Translation Hub</v>
      </c>
      <c r="B104" s="5" t="str">
        <f t="shared" si="7"/>
        <v>SAP Translation Hub RTC1 (1610)</v>
      </c>
      <c r="C104" t="s">
        <v>283</v>
      </c>
      <c r="D104" s="5" t="str">
        <f>HYPERLINK("https://IFP.wdf.sap.corp/prs/link.do?id=6CAE8B28C5DB1EE685E83EE2AD763BFB&amp;type=product-standard-requirement","PERF-2 - Throughput, end-to-end response time and animation performance")</f>
        <v>PERF-2 - Throughput, end-to-end response time and animation performance</v>
      </c>
      <c r="E104" t="s">
        <v>16</v>
      </c>
      <c r="F104" t="s">
        <v>286</v>
      </c>
      <c r="H104" t="s">
        <v>18</v>
      </c>
      <c r="I104" t="s">
        <v>19</v>
      </c>
      <c r="J104" t="s">
        <v>189</v>
      </c>
      <c r="K104" t="s">
        <v>27</v>
      </c>
      <c r="L104" t="s">
        <v>287</v>
      </c>
      <c r="M104" t="s">
        <v>288</v>
      </c>
    </row>
    <row r="105" spans="1:13" hidden="1" x14ac:dyDescent="0.3">
      <c r="A105" s="5" t="str">
        <f t="shared" si="6"/>
        <v>SLH - Translation Hub</v>
      </c>
      <c r="B105" s="5" t="str">
        <f t="shared" si="7"/>
        <v>SAP Translation Hub RTC1 (1610)</v>
      </c>
      <c r="C105" t="s">
        <v>283</v>
      </c>
      <c r="D105" s="5" t="str">
        <f>HYPERLINK("https://IFP.wdf.sap.corp/prs/link.do?id=6CAE8B28C5DB1EE685E83EE2AD771BFB&amp;type=product-standard-requirement","PERF-3 - Sizing procedure for required CPU, memory and disk space")</f>
        <v>PERF-3 - Sizing procedure for required CPU, memory and disk space</v>
      </c>
      <c r="E105" t="s">
        <v>16</v>
      </c>
      <c r="F105" t="s">
        <v>289</v>
      </c>
      <c r="H105" t="s">
        <v>18</v>
      </c>
      <c r="I105" t="s">
        <v>19</v>
      </c>
      <c r="J105" t="s">
        <v>290</v>
      </c>
      <c r="K105" t="s">
        <v>19</v>
      </c>
      <c r="L105" t="s">
        <v>291</v>
      </c>
      <c r="M105" t="s">
        <v>292</v>
      </c>
    </row>
    <row r="106" spans="1:13" hidden="1" x14ac:dyDescent="0.3">
      <c r="A106" s="5" t="str">
        <f t="shared" si="6"/>
        <v>SLH - Translation Hub</v>
      </c>
      <c r="B106" s="5" t="str">
        <f t="shared" si="7"/>
        <v>SAP Translation Hub RTC1 (1610)</v>
      </c>
      <c r="C106" t="s">
        <v>283</v>
      </c>
      <c r="D106" s="5" t="str">
        <f>HYPERLINK("https://IFP.wdf.sap.corp/prs/link.do?id=6CAE8B28C5DB1EE685E83EE2AD781BFB&amp;type=product-standard-requirement","PERF-4 - Measure: E2E response time, throughput and animation performance")</f>
        <v>PERF-4 - Measure: E2E response time, throughput and animation performance</v>
      </c>
      <c r="E106" t="s">
        <v>25</v>
      </c>
      <c r="F106" t="s">
        <v>293</v>
      </c>
      <c r="H106" t="s">
        <v>18</v>
      </c>
      <c r="I106" t="s">
        <v>19</v>
      </c>
      <c r="J106" t="s">
        <v>189</v>
      </c>
      <c r="K106" t="s">
        <v>27</v>
      </c>
      <c r="L106" t="s">
        <v>294</v>
      </c>
      <c r="M106" t="s">
        <v>295</v>
      </c>
    </row>
    <row r="107" spans="1:13" hidden="1" x14ac:dyDescent="0.3">
      <c r="A107" s="5" t="str">
        <f t="shared" si="6"/>
        <v>SLH - Translation Hub</v>
      </c>
      <c r="B107" s="5" t="str">
        <f t="shared" si="7"/>
        <v>SAP Translation Hub RTC1 (1610)</v>
      </c>
      <c r="C107" t="s">
        <v>283</v>
      </c>
      <c r="D107" s="5" t="str">
        <f>HYPERLINK("https://IFP.wdf.sap.corp/prs/link.do?id=6CAE8B28C5DB1EE685E83EE2AD78BBFB&amp;type=product-standard-requirement","PERF-5 - Measure: Number of accesses to the persistence layer")</f>
        <v>PERF-5 - Measure: Number of accesses to the persistence layer</v>
      </c>
      <c r="E107" t="s">
        <v>25</v>
      </c>
      <c r="F107" t="s">
        <v>296</v>
      </c>
      <c r="H107" t="s">
        <v>18</v>
      </c>
      <c r="I107" t="s">
        <v>19</v>
      </c>
      <c r="J107" t="s">
        <v>189</v>
      </c>
      <c r="K107" t="s">
        <v>27</v>
      </c>
      <c r="L107" t="s">
        <v>297</v>
      </c>
      <c r="M107" t="s">
        <v>298</v>
      </c>
    </row>
    <row r="108" spans="1:13" hidden="1" x14ac:dyDescent="0.3">
      <c r="A108" s="5" t="str">
        <f t="shared" si="6"/>
        <v>SLH - Translation Hub</v>
      </c>
      <c r="B108" s="5" t="str">
        <f t="shared" si="7"/>
        <v>SAP Translation Hub RTC1 (1610)</v>
      </c>
      <c r="C108" t="s">
        <v>283</v>
      </c>
      <c r="D108" s="5" t="str">
        <f>HYPERLINK("https://IFP.wdf.sap.corp/prs/link.do?id=6CAE8B28C5DB1EE685E83EE2AD799BFB&amp;type=product-standard-requirement","PERF-6 - Measure: Transferred data volume between persistence and appl. layer")</f>
        <v>PERF-6 - Measure: Transferred data volume between persistence and appl. layer</v>
      </c>
      <c r="E108" t="s">
        <v>25</v>
      </c>
      <c r="F108" t="s">
        <v>296</v>
      </c>
      <c r="H108" t="s">
        <v>18</v>
      </c>
      <c r="I108" t="s">
        <v>19</v>
      </c>
      <c r="J108" t="s">
        <v>189</v>
      </c>
      <c r="K108" t="s">
        <v>27</v>
      </c>
      <c r="L108" t="s">
        <v>299</v>
      </c>
      <c r="M108" t="s">
        <v>300</v>
      </c>
    </row>
    <row r="109" spans="1:13" hidden="1" x14ac:dyDescent="0.3">
      <c r="A109" s="5" t="str">
        <f t="shared" si="6"/>
        <v>SLH - Translation Hub</v>
      </c>
      <c r="B109" s="5" t="str">
        <f t="shared" si="7"/>
        <v>SAP Translation Hub RTC1 (1610)</v>
      </c>
      <c r="C109" t="s">
        <v>283</v>
      </c>
      <c r="D109" s="5" t="str">
        <f>HYPERLINK("https://IFP.wdf.sap.corp/prs/link.do?id=6CAE8B28C5DB1EE685E83EE2AD7A5BFB&amp;type=product-standard-requirement","PERF-7 - Measure: Physical memory consumption")</f>
        <v>PERF-7 - Measure: Physical memory consumption</v>
      </c>
      <c r="E109" t="s">
        <v>25</v>
      </c>
      <c r="F109" t="s">
        <v>293</v>
      </c>
      <c r="H109" t="s">
        <v>18</v>
      </c>
      <c r="I109" t="s">
        <v>19</v>
      </c>
      <c r="J109" t="s">
        <v>189</v>
      </c>
      <c r="K109" t="s">
        <v>27</v>
      </c>
      <c r="L109" t="s">
        <v>301</v>
      </c>
      <c r="M109" t="s">
        <v>302</v>
      </c>
    </row>
    <row r="110" spans="1:13" hidden="1" x14ac:dyDescent="0.3">
      <c r="A110" s="5" t="str">
        <f t="shared" si="6"/>
        <v>SLH - Translation Hub</v>
      </c>
      <c r="B110" s="5" t="str">
        <f t="shared" si="7"/>
        <v>SAP Translation Hub RTC1 (1610)</v>
      </c>
      <c r="C110" t="s">
        <v>283</v>
      </c>
      <c r="D110" s="5" t="str">
        <f>HYPERLINK("https://IFP.wdf.sap.corp/prs/link.do?id=6CAE8B28C5DB1EE685E83EE2AD7AFBFB&amp;type=product-standard-requirement","PERF-8 - Measure: Total CPU time")</f>
        <v>PERF-8 - Measure: Total CPU time</v>
      </c>
      <c r="E110" t="s">
        <v>25</v>
      </c>
      <c r="F110" t="s">
        <v>293</v>
      </c>
      <c r="H110" t="s">
        <v>18</v>
      </c>
      <c r="I110" t="s">
        <v>19</v>
      </c>
      <c r="J110" t="s">
        <v>189</v>
      </c>
      <c r="K110" t="s">
        <v>27</v>
      </c>
      <c r="L110" t="s">
        <v>303</v>
      </c>
      <c r="M110" t="s">
        <v>304</v>
      </c>
    </row>
    <row r="111" spans="1:13" hidden="1" x14ac:dyDescent="0.3">
      <c r="A111" s="5" t="str">
        <f t="shared" si="6"/>
        <v>SLH - Translation Hub</v>
      </c>
      <c r="B111" s="5" t="str">
        <f t="shared" si="7"/>
        <v>SAP Translation Hub RTC1 (1610)</v>
      </c>
      <c r="C111" t="s">
        <v>283</v>
      </c>
      <c r="D111" s="5" t="str">
        <f>HYPERLINK("https://IFP.wdf.sap.corp/prs/link.do?id=6CAE8B28C5DB1EE685E83EE2AD7BDBFB&amp;type=product-standard-requirement","PERF-9 - Measure: Number of sequential round trips")</f>
        <v>PERF-9 - Measure: Number of sequential round trips</v>
      </c>
      <c r="E111" t="s">
        <v>25</v>
      </c>
      <c r="F111" t="s">
        <v>305</v>
      </c>
      <c r="H111" t="s">
        <v>18</v>
      </c>
      <c r="I111" t="s">
        <v>19</v>
      </c>
      <c r="J111" t="s">
        <v>189</v>
      </c>
      <c r="K111" t="s">
        <v>27</v>
      </c>
      <c r="L111" t="s">
        <v>306</v>
      </c>
      <c r="M111" t="s">
        <v>307</v>
      </c>
    </row>
    <row r="112" spans="1:13" hidden="1" x14ac:dyDescent="0.3">
      <c r="A112" s="5" t="str">
        <f t="shared" si="6"/>
        <v>SLH - Translation Hub</v>
      </c>
      <c r="B112" s="5" t="str">
        <f t="shared" si="7"/>
        <v>SAP Translation Hub RTC1 (1610)</v>
      </c>
      <c r="C112" t="s">
        <v>283</v>
      </c>
      <c r="D112" s="5" t="str">
        <f>HYPERLINK("https://IFP.wdf.sap.corp/prs/link.do?id=6CAE8B28C5DB1EE685E83EE2AD7C7BFB&amp;type=product-standard-requirement","PERF-10 - Measure: Transferred data volume between front end and appl. layer")</f>
        <v>PERF-10 - Measure: Transferred data volume between front end and appl. layer</v>
      </c>
      <c r="E112" t="s">
        <v>25</v>
      </c>
      <c r="F112" t="s">
        <v>308</v>
      </c>
      <c r="H112" t="s">
        <v>18</v>
      </c>
      <c r="I112" t="s">
        <v>19</v>
      </c>
      <c r="J112" t="s">
        <v>189</v>
      </c>
      <c r="K112" t="s">
        <v>27</v>
      </c>
      <c r="L112" t="s">
        <v>309</v>
      </c>
      <c r="M112" t="s">
        <v>310</v>
      </c>
    </row>
    <row r="113" spans="1:13" hidden="1" x14ac:dyDescent="0.3">
      <c r="A113" s="5" t="str">
        <f t="shared" si="6"/>
        <v>SLH - Translation Hub</v>
      </c>
      <c r="B113" s="5" t="str">
        <f t="shared" si="7"/>
        <v>SAP Translation Hub RTC1 (1610)</v>
      </c>
      <c r="C113" t="s">
        <v>283</v>
      </c>
      <c r="D113" s="5" t="str">
        <f>HYPERLINK("https://IFP.wdf.sap.corp/prs/link.do?id=6CAE8B28C5DB1EE685E83EE2AD7D1BFB&amp;type=product-standard-requirement","PERF-11 - No-regression between subsequent software releases")</f>
        <v>PERF-11 - No-regression between subsequent software releases</v>
      </c>
      <c r="E113" t="s">
        <v>16</v>
      </c>
      <c r="F113" t="s">
        <v>311</v>
      </c>
      <c r="H113" t="s">
        <v>18</v>
      </c>
      <c r="I113" t="s">
        <v>19</v>
      </c>
      <c r="J113" t="s">
        <v>189</v>
      </c>
      <c r="K113" t="s">
        <v>27</v>
      </c>
      <c r="L113" t="s">
        <v>312</v>
      </c>
      <c r="M113" t="s">
        <v>313</v>
      </c>
    </row>
    <row r="114" spans="1:13" hidden="1" x14ac:dyDescent="0.3">
      <c r="A114" s="5" t="str">
        <f t="shared" si="6"/>
        <v>SLH - Translation Hub</v>
      </c>
      <c r="B114" s="5" t="str">
        <f t="shared" si="7"/>
        <v>SAP Translation Hub RTC1 (1610)</v>
      </c>
      <c r="C114" t="s">
        <v>283</v>
      </c>
      <c r="D114" s="5" t="str">
        <f>HYPERLINK("https://IFP.wdf.sap.corp/prs/link.do?id=6CAE8B28C5DB1EE685E83EE2AD7DBBFB&amp;type=product-standard-requirement","PERF-12 - Optimized load on the persistence layer")</f>
        <v>PERF-12 - Optimized load on the persistence layer</v>
      </c>
      <c r="E114" t="s">
        <v>25</v>
      </c>
      <c r="F114" t="s">
        <v>296</v>
      </c>
      <c r="H114" t="s">
        <v>18</v>
      </c>
      <c r="I114" t="s">
        <v>19</v>
      </c>
      <c r="J114" t="s">
        <v>189</v>
      </c>
      <c r="K114" t="s">
        <v>27</v>
      </c>
      <c r="L114" t="s">
        <v>314</v>
      </c>
      <c r="M114" t="s">
        <v>315</v>
      </c>
    </row>
    <row r="115" spans="1:13" hidden="1" x14ac:dyDescent="0.3">
      <c r="A115" s="5" t="str">
        <f t="shared" si="6"/>
        <v>SLH - Translation Hub</v>
      </c>
      <c r="B115" s="5" t="str">
        <f t="shared" si="7"/>
        <v>SAP Translation Hub RTC1 (1610)</v>
      </c>
      <c r="C115" t="s">
        <v>283</v>
      </c>
      <c r="D115" s="5" t="str">
        <f>HYPERLINK("https://IFP.wdf.sap.corp/prs/link.do?id=6CAE8B28C5DB1EE685E83EE2AD7E7BFB&amp;type=product-standard-requirement","PERF-13 - Independent access times to the persistence layer")</f>
        <v>PERF-13 - Independent access times to the persistence layer</v>
      </c>
      <c r="E115" t="s">
        <v>16</v>
      </c>
      <c r="F115" t="s">
        <v>316</v>
      </c>
      <c r="H115" t="s">
        <v>18</v>
      </c>
      <c r="I115" t="s">
        <v>19</v>
      </c>
      <c r="J115" t="s">
        <v>189</v>
      </c>
      <c r="K115" t="s">
        <v>27</v>
      </c>
      <c r="L115" t="s">
        <v>317</v>
      </c>
      <c r="M115" t="s">
        <v>318</v>
      </c>
    </row>
    <row r="116" spans="1:13" hidden="1" x14ac:dyDescent="0.3">
      <c r="A116" s="5" t="str">
        <f t="shared" si="6"/>
        <v>SLH - Translation Hub</v>
      </c>
      <c r="B116" s="5" t="str">
        <f t="shared" si="7"/>
        <v>SAP Translation Hub RTC1 (1610)</v>
      </c>
      <c r="C116" t="s">
        <v>283</v>
      </c>
      <c r="D116" s="5" t="str">
        <f>HYPERLINK("https://IFP.wdf.sap.corp/prs/link.do?id=6CAE8B28C5DB1EE685E83EE2AD7F9BFB&amp;type=product-standard-requirement","PERF-14 - Scale up and scale out enablement")</f>
        <v>PERF-14 - Scale up and scale out enablement</v>
      </c>
      <c r="E116" t="s">
        <v>16</v>
      </c>
      <c r="F116" t="s">
        <v>319</v>
      </c>
      <c r="H116" t="s">
        <v>18</v>
      </c>
      <c r="I116" t="s">
        <v>19</v>
      </c>
      <c r="J116" t="s">
        <v>189</v>
      </c>
      <c r="K116" t="s">
        <v>27</v>
      </c>
      <c r="L116" t="s">
        <v>320</v>
      </c>
      <c r="M116" t="s">
        <v>321</v>
      </c>
    </row>
    <row r="117" spans="1:13" hidden="1" x14ac:dyDescent="0.3">
      <c r="A117" s="5" t="str">
        <f t="shared" si="6"/>
        <v>SLH - Translation Hub</v>
      </c>
      <c r="B117" s="5" t="str">
        <f t="shared" si="7"/>
        <v>SAP Translation Hub RTC1 (1610)</v>
      </c>
      <c r="C117" t="s">
        <v>283</v>
      </c>
      <c r="D117" s="5" t="str">
        <f>HYPERLINK("https://IFP.wdf.sap.corp/prs/link.do?id=6CAE8B28C5DB1EE685E83EE2AD803BFB&amp;type=product-standard-requirement","PERF-15 - Linear Memory consumption")</f>
        <v>PERF-15 - Linear Memory consumption</v>
      </c>
      <c r="E117" t="s">
        <v>25</v>
      </c>
      <c r="F117" t="s">
        <v>322</v>
      </c>
      <c r="H117" t="s">
        <v>18</v>
      </c>
      <c r="I117" t="s">
        <v>19</v>
      </c>
      <c r="J117" t="s">
        <v>189</v>
      </c>
      <c r="K117" t="s">
        <v>27</v>
      </c>
      <c r="L117" t="s">
        <v>323</v>
      </c>
      <c r="M117" t="s">
        <v>324</v>
      </c>
    </row>
    <row r="118" spans="1:13" hidden="1" x14ac:dyDescent="0.3">
      <c r="A118" s="5" t="str">
        <f t="shared" si="6"/>
        <v>SLH - Translation Hub</v>
      </c>
      <c r="B118" s="5" t="str">
        <f t="shared" si="7"/>
        <v>SAP Translation Hub RTC1 (1610)</v>
      </c>
      <c r="C118" t="s">
        <v>283</v>
      </c>
      <c r="D118" s="5" t="str">
        <f>HYPERLINK("https://IFP.wdf.sap.corp/prs/link.do?id=6CAE8B28C5DB1EE685E83EE2AD80DBFB&amp;type=product-standard-requirement","PERF-16 - Linear CPU consumption")</f>
        <v>PERF-16 - Linear CPU consumption</v>
      </c>
      <c r="E118" t="s">
        <v>25</v>
      </c>
      <c r="F118" t="s">
        <v>293</v>
      </c>
      <c r="H118" t="s">
        <v>18</v>
      </c>
      <c r="I118" t="s">
        <v>19</v>
      </c>
      <c r="J118" t="s">
        <v>189</v>
      </c>
      <c r="K118" t="s">
        <v>27</v>
      </c>
      <c r="L118" t="s">
        <v>325</v>
      </c>
      <c r="M118" t="s">
        <v>326</v>
      </c>
    </row>
    <row r="119" spans="1:13" hidden="1" x14ac:dyDescent="0.3">
      <c r="A119" s="5" t="str">
        <f t="shared" si="6"/>
        <v>SLH - Translation Hub</v>
      </c>
      <c r="B119" s="5" t="str">
        <f t="shared" si="7"/>
        <v>SAP Translation Hub RTC1 (1610)</v>
      </c>
      <c r="C119" t="s">
        <v>283</v>
      </c>
      <c r="D119" s="5" t="str">
        <f>HYPERLINK("https://IFP.wdf.sap.corp/prs/link.do?id=6CAE8B28C5DB1EE685E83EE2AD817BFB&amp;type=product-standard-requirement","PERF-17 - Two sequential round trips between front end and appl. layer")</f>
        <v>PERF-17 - Two sequential round trips between front end and appl. layer</v>
      </c>
      <c r="E119" t="s">
        <v>25</v>
      </c>
      <c r="F119" t="s">
        <v>327</v>
      </c>
      <c r="H119" t="s">
        <v>18</v>
      </c>
      <c r="I119" t="s">
        <v>19</v>
      </c>
      <c r="J119" t="s">
        <v>189</v>
      </c>
      <c r="K119" t="s">
        <v>27</v>
      </c>
      <c r="L119" t="s">
        <v>328</v>
      </c>
      <c r="M119" t="s">
        <v>329</v>
      </c>
    </row>
    <row r="120" spans="1:13" hidden="1" x14ac:dyDescent="0.3">
      <c r="A120" s="5" t="str">
        <f t="shared" si="6"/>
        <v>SLH - Translation Hub</v>
      </c>
      <c r="B120" s="5" t="str">
        <f t="shared" si="7"/>
        <v>SAP Translation Hub RTC1 (1610)</v>
      </c>
      <c r="C120" t="s">
        <v>283</v>
      </c>
      <c r="D120" s="5" t="str">
        <f>HYPERLINK("https://IFP.wdf.sap.corp/prs/link.do?id=6CAE8B28C5DB1EE685E83EE2AD823BFB&amp;type=product-standard-requirement","PERF-18 - Two sequential round trips between two servers/ instances")</f>
        <v>PERF-18 - Two sequential round trips between two servers/ instances</v>
      </c>
      <c r="E120" t="s">
        <v>16</v>
      </c>
      <c r="F120" t="s">
        <v>330</v>
      </c>
      <c r="H120" t="s">
        <v>18</v>
      </c>
      <c r="I120" t="s">
        <v>19</v>
      </c>
      <c r="J120" t="s">
        <v>189</v>
      </c>
      <c r="K120" t="s">
        <v>27</v>
      </c>
      <c r="L120" t="s">
        <v>331</v>
      </c>
      <c r="M120" t="s">
        <v>332</v>
      </c>
    </row>
    <row r="121" spans="1:13" hidden="1" x14ac:dyDescent="0.3">
      <c r="A121" s="5" t="str">
        <f t="shared" si="6"/>
        <v>SLH - Translation Hub</v>
      </c>
      <c r="B121" s="5" t="str">
        <f t="shared" si="7"/>
        <v>SAP Translation Hub RTC1 (1610)</v>
      </c>
      <c r="C121" t="s">
        <v>333</v>
      </c>
      <c r="D121" s="5" t="str">
        <f>HYPERLINK("https://IFP.wdf.sap.corp/prs/link.do?id=6CAE8B28C5DB1EE685E83EE2AD757BFB&amp;type=product-standard-requirement","SEC-215 - Security event logging
")</f>
        <v xml:space="preserve">SEC-215 - Security event logging
</v>
      </c>
      <c r="E121" t="s">
        <v>334</v>
      </c>
      <c r="F121" t="s">
        <v>335</v>
      </c>
      <c r="H121" t="s">
        <v>18</v>
      </c>
      <c r="I121" t="s">
        <v>19</v>
      </c>
      <c r="J121" t="s">
        <v>210</v>
      </c>
      <c r="K121" t="s">
        <v>19</v>
      </c>
      <c r="L121" t="s">
        <v>336</v>
      </c>
      <c r="M121" t="s">
        <v>337</v>
      </c>
    </row>
    <row r="122" spans="1:13" hidden="1" x14ac:dyDescent="0.3">
      <c r="A122" s="5" t="str">
        <f t="shared" si="6"/>
        <v>SLH - Translation Hub</v>
      </c>
      <c r="B122" s="5" t="str">
        <f t="shared" si="7"/>
        <v>SAP Translation Hub RTC1 (1610)</v>
      </c>
      <c r="C122" t="s">
        <v>333</v>
      </c>
      <c r="D122" s="5" t="str">
        <f>HYPERLINK("https://IFP.wdf.sap.corp/prs/link.do?id=6CAE8B28C5DB1EE685E83EE2AD765BFB&amp;type=product-standard-requirement","SEC-257 - Configuration change logging
")</f>
        <v xml:space="preserve">SEC-257 - Configuration change logging
</v>
      </c>
      <c r="E122" t="s">
        <v>16</v>
      </c>
      <c r="F122" t="s">
        <v>338</v>
      </c>
      <c r="H122" t="s">
        <v>18</v>
      </c>
      <c r="I122" t="s">
        <v>19</v>
      </c>
      <c r="J122" t="s">
        <v>59</v>
      </c>
      <c r="K122" t="s">
        <v>19</v>
      </c>
      <c r="L122" t="s">
        <v>339</v>
      </c>
      <c r="M122" t="s">
        <v>340</v>
      </c>
    </row>
    <row r="123" spans="1:13" hidden="1" x14ac:dyDescent="0.3">
      <c r="A123" s="5" t="str">
        <f t="shared" si="6"/>
        <v>SLH - Translation Hub</v>
      </c>
      <c r="B123" s="5" t="str">
        <f t="shared" si="7"/>
        <v>SAP Translation Hub RTC1 (1610)</v>
      </c>
      <c r="C123" t="s">
        <v>333</v>
      </c>
      <c r="D123" s="5" t="str">
        <f>HYPERLINK("https://IFP.wdf.sap.corp/prs/link.do?id=6CAE8B28C5DB1EE685E83EE2AD775BFB&amp;type=product-standard-requirement","SEC-268 - Code change logging
")</f>
        <v xml:space="preserve">SEC-268 - Code change logging
</v>
      </c>
      <c r="E123" t="s">
        <v>25</v>
      </c>
      <c r="F123" t="s">
        <v>341</v>
      </c>
      <c r="H123" t="s">
        <v>18</v>
      </c>
      <c r="I123" t="s">
        <v>19</v>
      </c>
      <c r="J123" t="s">
        <v>189</v>
      </c>
      <c r="K123" t="s">
        <v>27</v>
      </c>
      <c r="L123" t="s">
        <v>342</v>
      </c>
      <c r="M123" t="s">
        <v>343</v>
      </c>
    </row>
    <row r="124" spans="1:13" hidden="1" x14ac:dyDescent="0.3">
      <c r="A124" s="5" t="str">
        <f t="shared" si="6"/>
        <v>SLH - Translation Hub</v>
      </c>
      <c r="B124" s="5" t="str">
        <f t="shared" si="7"/>
        <v>SAP Translation Hub RTC1 (1610)</v>
      </c>
      <c r="C124" t="s">
        <v>333</v>
      </c>
      <c r="D124" s="5" t="str">
        <f>HYPERLINK("https://IFP.wdf.sap.corp/prs/link.do?id=6CAE8B28C5DB1EE685E83EE2AD783BFB&amp;type=product-standard-requirement","SEC-254 - Personal data - Read logging
")</f>
        <v xml:space="preserve">SEC-254 - Personal data - Read logging
</v>
      </c>
      <c r="E124" t="s">
        <v>25</v>
      </c>
      <c r="F124" t="s">
        <v>344</v>
      </c>
      <c r="H124" t="s">
        <v>18</v>
      </c>
      <c r="I124" t="s">
        <v>19</v>
      </c>
      <c r="J124" t="s">
        <v>20</v>
      </c>
      <c r="K124" t="s">
        <v>19</v>
      </c>
      <c r="L124" t="s">
        <v>345</v>
      </c>
      <c r="M124" t="s">
        <v>346</v>
      </c>
    </row>
    <row r="125" spans="1:13" hidden="1" x14ac:dyDescent="0.3">
      <c r="A125" s="5" t="str">
        <f t="shared" si="6"/>
        <v>SLH - Translation Hub</v>
      </c>
      <c r="B125" s="5" t="str">
        <f t="shared" si="7"/>
        <v>SAP Translation Hub RTC1 (1610)</v>
      </c>
      <c r="C125" t="s">
        <v>333</v>
      </c>
      <c r="D125" s="5" t="str">
        <f>HYPERLINK("https://IFP.wdf.sap.corp/prs/link.do?id=6CAE8B28C5DB1EE685E83EE2AD78FBFB&amp;type=product-standard-requirement","SEC-255 - Personal data - Information
")</f>
        <v xml:space="preserve">SEC-255 - Personal data - Information
</v>
      </c>
      <c r="E125" t="s">
        <v>25</v>
      </c>
      <c r="F125" t="s">
        <v>344</v>
      </c>
      <c r="H125" t="s">
        <v>18</v>
      </c>
      <c r="I125" t="s">
        <v>19</v>
      </c>
      <c r="J125" t="s">
        <v>20</v>
      </c>
      <c r="K125" t="s">
        <v>19</v>
      </c>
      <c r="L125" t="s">
        <v>347</v>
      </c>
      <c r="M125" t="s">
        <v>348</v>
      </c>
    </row>
    <row r="126" spans="1:13" hidden="1" x14ac:dyDescent="0.3">
      <c r="A126" s="5" t="str">
        <f t="shared" si="6"/>
        <v>SLH - Translation Hub</v>
      </c>
      <c r="B126" s="5" t="str">
        <f t="shared" si="7"/>
        <v>SAP Translation Hub RTC1 (1610)</v>
      </c>
      <c r="C126" t="s">
        <v>333</v>
      </c>
      <c r="D126" s="5" t="str">
        <f>HYPERLINK("https://IFP.wdf.sap.corp/prs/link.do?id=6CAE8B28C5DB1EE685E83EE2AD79DBFB&amp;type=product-standard-requirement","SEC-256 - Personal data - Deletion
")</f>
        <v xml:space="preserve">SEC-256 - Personal data - Deletion
</v>
      </c>
      <c r="E126" t="s">
        <v>36</v>
      </c>
      <c r="F126" t="s">
        <v>349</v>
      </c>
      <c r="H126" t="s">
        <v>18</v>
      </c>
      <c r="I126" t="s">
        <v>19</v>
      </c>
      <c r="J126" t="s">
        <v>189</v>
      </c>
      <c r="K126" t="s">
        <v>27</v>
      </c>
      <c r="L126" t="s">
        <v>350</v>
      </c>
      <c r="M126" t="s">
        <v>351</v>
      </c>
    </row>
    <row r="127" spans="1:13" hidden="1" x14ac:dyDescent="0.3">
      <c r="A127" s="5" t="str">
        <f t="shared" si="6"/>
        <v>SLH - Translation Hub</v>
      </c>
      <c r="B127" s="5" t="str">
        <f t="shared" si="7"/>
        <v>SAP Translation Hub RTC1 (1610)</v>
      </c>
      <c r="C127" t="s">
        <v>333</v>
      </c>
      <c r="D127" s="5" t="str">
        <f>HYPERLINK("https://IFP.wdf.sap.corp/prs/link.do?id=6CAE8B28C5DB1EE685E83EE2AD7A7BFB&amp;type=product-standard-requirement","SEC-265 - Personal data - Change logging
")</f>
        <v xml:space="preserve">SEC-265 - Personal data - Change logging
</v>
      </c>
      <c r="E127" t="s">
        <v>36</v>
      </c>
      <c r="F127" t="s">
        <v>349</v>
      </c>
      <c r="H127" t="s">
        <v>18</v>
      </c>
      <c r="I127" t="s">
        <v>19</v>
      </c>
      <c r="J127" t="s">
        <v>189</v>
      </c>
      <c r="K127" t="s">
        <v>27</v>
      </c>
      <c r="L127" t="s">
        <v>352</v>
      </c>
      <c r="M127" t="s">
        <v>353</v>
      </c>
    </row>
    <row r="128" spans="1:13" hidden="1" x14ac:dyDescent="0.3">
      <c r="A128" s="5" t="str">
        <f t="shared" si="6"/>
        <v>SLH - Translation Hub</v>
      </c>
      <c r="B128" s="5" t="str">
        <f t="shared" si="7"/>
        <v>SAP Translation Hub RTC1 (1610)</v>
      </c>
      <c r="C128" t="s">
        <v>333</v>
      </c>
      <c r="D128" s="5" t="str">
        <f>HYPERLINK("https://IFP.wdf.sap.corp/prs/link.do?id=6CAE8B28C5DB1EE685E83EE2AD7B3BFB&amp;type=product-standard-requirement","SEC-224 - Personal data - Consent
")</f>
        <v xml:space="preserve">SEC-224 - Personal data - Consent
</v>
      </c>
      <c r="E128" t="s">
        <v>25</v>
      </c>
      <c r="F128" t="s">
        <v>344</v>
      </c>
      <c r="H128" t="s">
        <v>18</v>
      </c>
      <c r="I128" t="s">
        <v>19</v>
      </c>
      <c r="J128" t="s">
        <v>20</v>
      </c>
      <c r="K128" t="s">
        <v>19</v>
      </c>
      <c r="L128" t="s">
        <v>354</v>
      </c>
      <c r="M128" t="s">
        <v>355</v>
      </c>
    </row>
    <row r="129" spans="1:13" hidden="1" x14ac:dyDescent="0.3">
      <c r="A129" s="5" t="str">
        <f t="shared" si="6"/>
        <v>SLH - Translation Hub</v>
      </c>
      <c r="B129" s="5" t="str">
        <f t="shared" si="7"/>
        <v>SAP Translation Hub RTC1 (1610)</v>
      </c>
      <c r="C129" t="s">
        <v>333</v>
      </c>
      <c r="D129" s="5" t="str">
        <f>HYPERLINK("https://IFP.wdf.sap.corp/prs/link.do?id=6CAE8B28C5DB1EE685E83EE2AD7B7BFB&amp;type=product-standard-requirement","SEC-276 - Authentication")</f>
        <v>SEC-276 - Authentication</v>
      </c>
      <c r="E129" t="s">
        <v>25</v>
      </c>
      <c r="F129" t="s">
        <v>356</v>
      </c>
      <c r="H129" t="s">
        <v>18</v>
      </c>
      <c r="I129" t="s">
        <v>19</v>
      </c>
      <c r="J129" t="s">
        <v>210</v>
      </c>
      <c r="K129" t="s">
        <v>19</v>
      </c>
      <c r="L129" t="s">
        <v>357</v>
      </c>
      <c r="M129" t="s">
        <v>358</v>
      </c>
    </row>
    <row r="130" spans="1:13" hidden="1" x14ac:dyDescent="0.3">
      <c r="A130" s="5" t="str">
        <f t="shared" si="6"/>
        <v>SLH - Translation Hub</v>
      </c>
      <c r="B130" s="5" t="str">
        <f t="shared" si="7"/>
        <v>SAP Translation Hub RTC1 (1610)</v>
      </c>
      <c r="C130" t="s">
        <v>333</v>
      </c>
      <c r="D130" s="5" t="str">
        <f>HYPERLINK("https://IFP.wdf.sap.corp/prs/link.do?id=6CAE8B28C5DB1EE685E83EE2AD7DFBFB&amp;type=product-standard-requirement","SEC-248 - Authorization
")</f>
        <v xml:space="preserve">SEC-248 - Authorization
</v>
      </c>
      <c r="E130" t="s">
        <v>16</v>
      </c>
      <c r="F130" t="s">
        <v>359</v>
      </c>
      <c r="H130" t="s">
        <v>18</v>
      </c>
      <c r="I130" t="s">
        <v>19</v>
      </c>
      <c r="J130" t="s">
        <v>189</v>
      </c>
      <c r="K130" t="s">
        <v>27</v>
      </c>
      <c r="L130" t="s">
        <v>360</v>
      </c>
      <c r="M130" t="s">
        <v>361</v>
      </c>
    </row>
    <row r="131" spans="1:13" hidden="1" x14ac:dyDescent="0.3">
      <c r="A131" s="5" t="str">
        <f t="shared" si="6"/>
        <v>SLH - Translation Hub</v>
      </c>
      <c r="B131" s="5" t="str">
        <f t="shared" si="7"/>
        <v>SAP Translation Hub RTC1 (1610)</v>
      </c>
      <c r="C131" t="s">
        <v>333</v>
      </c>
      <c r="D131" s="5" t="str">
        <f>HYPERLINK("https://IFP.wdf.sap.corp/prs/link.do?id=6CAE8B28C5DB1EE685E83EE2AD7EBBFB&amp;type=product-standard-requirement","SEC-218 - Secure communications
")</f>
        <v xml:space="preserve">SEC-218 - Secure communications
</v>
      </c>
      <c r="E131" t="s">
        <v>16</v>
      </c>
      <c r="F131" t="s">
        <v>338</v>
      </c>
      <c r="H131" t="s">
        <v>18</v>
      </c>
      <c r="I131" t="s">
        <v>19</v>
      </c>
      <c r="J131" t="s">
        <v>59</v>
      </c>
      <c r="K131" t="s">
        <v>19</v>
      </c>
      <c r="L131" t="s">
        <v>362</v>
      </c>
      <c r="M131" t="s">
        <v>363</v>
      </c>
    </row>
    <row r="132" spans="1:13" hidden="1" x14ac:dyDescent="0.3">
      <c r="A132" s="5" t="str">
        <f t="shared" si="6"/>
        <v>SLH - Translation Hub</v>
      </c>
      <c r="B132" s="5" t="str">
        <f t="shared" si="7"/>
        <v>SAP Translation Hub RTC1 (1610)</v>
      </c>
      <c r="C132" t="s">
        <v>333</v>
      </c>
      <c r="D132" s="5" t="str">
        <f>HYPERLINK("https://IFP.wdf.sap.corp/prs/link.do?id=6CAE8B28C5DB1EE685E83EE2AD7EFBFB&amp;type=product-standard-requirement","SEC-271 - Protection at rest")</f>
        <v>SEC-271 - Protection at rest</v>
      </c>
      <c r="E132" t="s">
        <v>36</v>
      </c>
      <c r="F132" t="s">
        <v>364</v>
      </c>
      <c r="H132" t="s">
        <v>18</v>
      </c>
      <c r="I132" t="s">
        <v>19</v>
      </c>
      <c r="J132" t="s">
        <v>189</v>
      </c>
      <c r="K132" t="s">
        <v>27</v>
      </c>
      <c r="L132" t="s">
        <v>365</v>
      </c>
      <c r="M132" t="s">
        <v>366</v>
      </c>
    </row>
    <row r="133" spans="1:13" hidden="1" x14ac:dyDescent="0.3">
      <c r="A133" s="5" t="str">
        <f t="shared" ref="A133:A164" si="8">HYPERLINK("https://IFP.wdf.sap.corp/prs/index.do#/home/program/534C24A7EBCE3F47B1B880568A21C9A7","SLH - Translation Hub")</f>
        <v>SLH - Translation Hub</v>
      </c>
      <c r="B133" s="5" t="str">
        <f t="shared" ref="B133:B164" si="9">HYPERLINK("https://IFP.wdf.sap.corp/prs/index.do#/home/program/534C24A7EBCE3F47B1B880568A21C9A7/delivery/5D4F42592E64BE42A909EFC70E4876DA","SAP Translation Hub RTC1 (1610)")</f>
        <v>SAP Translation Hub RTC1 (1610)</v>
      </c>
      <c r="C133" t="s">
        <v>333</v>
      </c>
      <c r="D133" s="5" t="str">
        <f>HYPERLINK("https://IFP.wdf.sap.corp/prs/link.do?id=6CAE8B28C5DB1EE685E83EE2AD7F1BFB&amp;type=product-standard-requirement","SEC-231 - Password authentication
")</f>
        <v xml:space="preserve">SEC-231 - Password authentication
</v>
      </c>
      <c r="E133" t="s">
        <v>16</v>
      </c>
      <c r="F133" t="s">
        <v>367</v>
      </c>
      <c r="H133" t="s">
        <v>18</v>
      </c>
      <c r="I133" t="s">
        <v>19</v>
      </c>
      <c r="J133" t="s">
        <v>59</v>
      </c>
      <c r="K133" t="s">
        <v>19</v>
      </c>
      <c r="L133" t="s">
        <v>368</v>
      </c>
      <c r="M133" t="s">
        <v>369</v>
      </c>
    </row>
    <row r="134" spans="1:13" hidden="1" x14ac:dyDescent="0.3">
      <c r="A134" s="5" t="str">
        <f t="shared" si="8"/>
        <v>SLH - Translation Hub</v>
      </c>
      <c r="B134" s="5" t="str">
        <f t="shared" si="9"/>
        <v>SAP Translation Hub RTC1 (1610)</v>
      </c>
      <c r="C134" t="s">
        <v>333</v>
      </c>
      <c r="D134" s="5" t="str">
        <f>HYPERLINK("https://IFP.wdf.sap.corp/prs/link.do?id=6CAE8B28C5DB1EE685E83EE2AD7F3BFB&amp;type=product-standard-requirement","SEC-232 - Certificate authentication
")</f>
        <v xml:space="preserve">SEC-232 - Certificate authentication
</v>
      </c>
      <c r="E134" t="s">
        <v>16</v>
      </c>
      <c r="F134" t="s">
        <v>338</v>
      </c>
      <c r="H134" t="s">
        <v>18</v>
      </c>
      <c r="I134" t="s">
        <v>19</v>
      </c>
      <c r="J134" t="s">
        <v>59</v>
      </c>
      <c r="K134" t="s">
        <v>19</v>
      </c>
      <c r="L134" t="s">
        <v>370</v>
      </c>
      <c r="M134" t="s">
        <v>371</v>
      </c>
    </row>
    <row r="135" spans="1:13" hidden="1" x14ac:dyDescent="0.3">
      <c r="A135" s="5" t="str">
        <f t="shared" si="8"/>
        <v>SLH - Translation Hub</v>
      </c>
      <c r="B135" s="5" t="str">
        <f t="shared" si="9"/>
        <v>SAP Translation Hub RTC1 (1610)</v>
      </c>
      <c r="C135" t="s">
        <v>333</v>
      </c>
      <c r="D135" s="5" t="str">
        <f>HYPERLINK("https://IFP.wdf.sap.corp/prs/link.do?id=6CAE8B28C5DB1EE685E83EE2AD81BBFB&amp;type=product-standard-requirement","SEC-102 - Query injection
")</f>
        <v xml:space="preserve">SEC-102 - Query injection
</v>
      </c>
      <c r="E135" t="s">
        <v>105</v>
      </c>
      <c r="F135" t="s">
        <v>372</v>
      </c>
      <c r="H135" t="s">
        <v>18</v>
      </c>
      <c r="I135" t="s">
        <v>19</v>
      </c>
      <c r="J135" t="s">
        <v>189</v>
      </c>
      <c r="K135" t="s">
        <v>27</v>
      </c>
      <c r="L135" t="s">
        <v>373</v>
      </c>
      <c r="M135" t="s">
        <v>374</v>
      </c>
    </row>
    <row r="136" spans="1:13" hidden="1" x14ac:dyDescent="0.3">
      <c r="A136" s="5" t="str">
        <f t="shared" si="8"/>
        <v>SLH - Translation Hub</v>
      </c>
      <c r="B136" s="5" t="str">
        <f t="shared" si="9"/>
        <v>SAP Translation Hub RTC1 (1610)</v>
      </c>
      <c r="C136" t="s">
        <v>333</v>
      </c>
      <c r="D136" s="5" t="str">
        <f>HYPERLINK("https://IFP.wdf.sap.corp/prs/link.do?id=6CAE8B28C5DB1EE685E83EE2AD825BFB&amp;type=product-standard-requirement","SEC-133 - Cross-site Scripting
")</f>
        <v xml:space="preserve">SEC-133 - Cross-site Scripting
</v>
      </c>
      <c r="E136" t="s">
        <v>105</v>
      </c>
      <c r="F136" t="s">
        <v>372</v>
      </c>
      <c r="H136" t="s">
        <v>18</v>
      </c>
      <c r="I136" t="s">
        <v>19</v>
      </c>
      <c r="J136" t="s">
        <v>189</v>
      </c>
      <c r="K136" t="s">
        <v>27</v>
      </c>
      <c r="L136" t="s">
        <v>375</v>
      </c>
      <c r="M136" t="s">
        <v>376</v>
      </c>
    </row>
    <row r="137" spans="1:13" hidden="1" x14ac:dyDescent="0.3">
      <c r="A137" s="5" t="str">
        <f t="shared" si="8"/>
        <v>SLH - Translation Hub</v>
      </c>
      <c r="B137" s="5" t="str">
        <f t="shared" si="9"/>
        <v>SAP Translation Hub RTC1 (1610)</v>
      </c>
      <c r="C137" t="s">
        <v>333</v>
      </c>
      <c r="D137" s="5" t="str">
        <f>HYPERLINK("https://IFP.wdf.sap.corp/prs/link.do?id=6CAE8B28C5DB1EE685E83EE2AD82DBFB&amp;type=product-standard-requirement","SEC-263 - OS command injection
")</f>
        <v xml:space="preserve">SEC-263 - OS command injection
</v>
      </c>
      <c r="E137" t="s">
        <v>105</v>
      </c>
      <c r="F137" t="s">
        <v>377</v>
      </c>
      <c r="H137" t="s">
        <v>18</v>
      </c>
      <c r="I137" t="s">
        <v>19</v>
      </c>
      <c r="J137" t="s">
        <v>189</v>
      </c>
      <c r="K137" t="s">
        <v>27</v>
      </c>
      <c r="L137" t="s">
        <v>378</v>
      </c>
      <c r="M137" t="s">
        <v>379</v>
      </c>
    </row>
    <row r="138" spans="1:13" hidden="1" x14ac:dyDescent="0.3">
      <c r="A138" s="5" t="str">
        <f t="shared" si="8"/>
        <v>SLH - Translation Hub</v>
      </c>
      <c r="B138" s="5" t="str">
        <f t="shared" si="9"/>
        <v>SAP Translation Hub RTC1 (1610)</v>
      </c>
      <c r="C138" t="s">
        <v>333</v>
      </c>
      <c r="D138" s="5" t="str">
        <f>HYPERLINK("https://IFP.wdf.sap.corp/prs/link.do?id=6CAE8B28C5DB1EE685E83EE2AD837BFB&amp;type=product-standard-requirement","SEC-136 - Path traversal
")</f>
        <v xml:space="preserve">SEC-136 - Path traversal
</v>
      </c>
      <c r="E138" t="s">
        <v>105</v>
      </c>
      <c r="F138" t="s">
        <v>372</v>
      </c>
      <c r="H138" t="s">
        <v>18</v>
      </c>
      <c r="I138" t="s">
        <v>19</v>
      </c>
      <c r="J138" t="s">
        <v>189</v>
      </c>
      <c r="K138" t="s">
        <v>27</v>
      </c>
      <c r="L138" t="s">
        <v>380</v>
      </c>
      <c r="M138" t="s">
        <v>381</v>
      </c>
    </row>
    <row r="139" spans="1:13" hidden="1" x14ac:dyDescent="0.3">
      <c r="A139" s="5" t="str">
        <f t="shared" si="8"/>
        <v>SLH - Translation Hub</v>
      </c>
      <c r="B139" s="5" t="str">
        <f t="shared" si="9"/>
        <v>SAP Translation Hub RTC1 (1610)</v>
      </c>
      <c r="C139" t="s">
        <v>333</v>
      </c>
      <c r="D139" s="5" t="str">
        <f>HYPERLINK("https://IFP.wdf.sap.corp/prs/link.do?id=6CAE8B28C5DB1EE685E83EE2AD841BFB&amp;type=product-standard-requirement","SEC-139 - Backdoors
")</f>
        <v xml:space="preserve">SEC-139 - Backdoors
</v>
      </c>
      <c r="E139" t="s">
        <v>105</v>
      </c>
      <c r="F139" t="s">
        <v>372</v>
      </c>
      <c r="H139" t="s">
        <v>18</v>
      </c>
      <c r="I139" t="s">
        <v>19</v>
      </c>
      <c r="J139" t="s">
        <v>189</v>
      </c>
      <c r="K139" t="s">
        <v>27</v>
      </c>
      <c r="L139" t="s">
        <v>382</v>
      </c>
      <c r="M139" t="s">
        <v>383</v>
      </c>
    </row>
    <row r="140" spans="1:13" hidden="1" x14ac:dyDescent="0.3">
      <c r="A140" s="5" t="str">
        <f t="shared" si="8"/>
        <v>SLH - Translation Hub</v>
      </c>
      <c r="B140" s="5" t="str">
        <f t="shared" si="9"/>
        <v>SAP Translation Hub RTC1 (1610)</v>
      </c>
      <c r="C140" t="s">
        <v>333</v>
      </c>
      <c r="D140" s="5" t="str">
        <f>HYPERLINK("https://IFP.wdf.sap.corp/prs/link.do?id=6CAE8B28C5DB1EE685E83EE2AD84BBFB&amp;type=product-standard-requirement","SEC-223 - Cross-site request forgery
")</f>
        <v xml:space="preserve">SEC-223 - Cross-site request forgery
</v>
      </c>
      <c r="E140" t="s">
        <v>334</v>
      </c>
      <c r="F140" t="s">
        <v>384</v>
      </c>
      <c r="H140" t="s">
        <v>18</v>
      </c>
      <c r="I140" t="s">
        <v>19</v>
      </c>
      <c r="J140" t="s">
        <v>226</v>
      </c>
      <c r="K140" t="s">
        <v>19</v>
      </c>
      <c r="L140" t="s">
        <v>385</v>
      </c>
      <c r="M140" t="s">
        <v>386</v>
      </c>
    </row>
    <row r="141" spans="1:13" hidden="1" x14ac:dyDescent="0.3">
      <c r="A141" s="5" t="str">
        <f t="shared" si="8"/>
        <v>SLH - Translation Hub</v>
      </c>
      <c r="B141" s="5" t="str">
        <f t="shared" si="9"/>
        <v>SAP Translation Hub RTC1 (1610)</v>
      </c>
      <c r="C141" t="s">
        <v>333</v>
      </c>
      <c r="D141" s="5" t="str">
        <f>HYPERLINK("https://IFP.wdf.sap.corp/prs/link.do?id=6CAE8B28C5DB1EE685E83EE2AD855BFB&amp;type=product-standard-requirement","SEC-264 - Clickjacking
")</f>
        <v xml:space="preserve">SEC-264 - Clickjacking
</v>
      </c>
      <c r="E141" t="s">
        <v>121</v>
      </c>
      <c r="F141" t="s">
        <v>387</v>
      </c>
      <c r="H141" t="s">
        <v>18</v>
      </c>
      <c r="I141" t="s">
        <v>19</v>
      </c>
      <c r="J141" t="s">
        <v>189</v>
      </c>
      <c r="K141" t="s">
        <v>27</v>
      </c>
      <c r="L141" t="s">
        <v>388</v>
      </c>
      <c r="M141" t="s">
        <v>389</v>
      </c>
    </row>
    <row r="142" spans="1:13" hidden="1" x14ac:dyDescent="0.3">
      <c r="A142" s="5" t="str">
        <f t="shared" si="8"/>
        <v>SLH - Translation Hub</v>
      </c>
      <c r="B142" s="5" t="str">
        <f t="shared" si="9"/>
        <v>SAP Translation Hub RTC1 (1610)</v>
      </c>
      <c r="C142" t="s">
        <v>333</v>
      </c>
      <c r="D142" s="5" t="str">
        <f>HYPERLINK("https://IFP.wdf.sap.corp/prs/link.do?id=6CAE8B28C5DB1EE685E83EE2AD859BFB&amp;type=product-standard-requirement","SEC-220 - Cookie handling
")</f>
        <v xml:space="preserve">SEC-220 - Cookie handling
</v>
      </c>
      <c r="E142" t="s">
        <v>121</v>
      </c>
      <c r="F142" t="s">
        <v>390</v>
      </c>
      <c r="H142" t="s">
        <v>18</v>
      </c>
      <c r="I142" t="s">
        <v>19</v>
      </c>
      <c r="J142" t="s">
        <v>189</v>
      </c>
      <c r="K142" t="s">
        <v>27</v>
      </c>
      <c r="L142" t="s">
        <v>391</v>
      </c>
      <c r="M142" t="s">
        <v>392</v>
      </c>
    </row>
    <row r="143" spans="1:13" hidden="1" x14ac:dyDescent="0.3">
      <c r="A143" s="5" t="str">
        <f t="shared" si="8"/>
        <v>SLH - Translation Hub</v>
      </c>
      <c r="B143" s="5" t="str">
        <f t="shared" si="9"/>
        <v>SAP Translation Hub RTC1 (1610)</v>
      </c>
      <c r="C143" t="s">
        <v>333</v>
      </c>
      <c r="D143" s="5" t="str">
        <f>HYPERLINK("https://IFP.wdf.sap.corp/prs/link.do?id=6CAE8B28C5DB1EE685E83EE2AD85BBFB&amp;type=product-standard-requirement","SEC-221 - Session management
")</f>
        <v xml:space="preserve">SEC-221 - Session management
</v>
      </c>
      <c r="E143" t="s">
        <v>121</v>
      </c>
      <c r="F143" t="s">
        <v>393</v>
      </c>
      <c r="H143" t="s">
        <v>18</v>
      </c>
      <c r="I143" t="s">
        <v>19</v>
      </c>
      <c r="J143" t="s">
        <v>189</v>
      </c>
      <c r="K143" t="s">
        <v>27</v>
      </c>
      <c r="L143" t="s">
        <v>394</v>
      </c>
      <c r="M143" t="s">
        <v>395</v>
      </c>
    </row>
    <row r="144" spans="1:13" hidden="1" x14ac:dyDescent="0.3">
      <c r="A144" s="5" t="str">
        <f t="shared" si="8"/>
        <v>SLH - Translation Hub</v>
      </c>
      <c r="B144" s="5" t="str">
        <f t="shared" si="9"/>
        <v>SAP Translation Hub RTC1 (1610)</v>
      </c>
      <c r="C144" t="s">
        <v>333</v>
      </c>
      <c r="D144" s="5" t="str">
        <f>HYPERLINK("https://IFP.wdf.sap.corp/prs/link.do?id=6CAE8B28C5DB1EE685E83EE2AD861BFB&amp;type=product-standard-requirement","SEC-199 - Redirect URL validation
")</f>
        <v xml:space="preserve">SEC-199 - Redirect URL validation
</v>
      </c>
      <c r="E144" t="s">
        <v>121</v>
      </c>
      <c r="F144" t="s">
        <v>396</v>
      </c>
      <c r="H144" t="s">
        <v>18</v>
      </c>
      <c r="I144" t="s">
        <v>19</v>
      </c>
      <c r="J144" t="s">
        <v>189</v>
      </c>
      <c r="K144" t="s">
        <v>27</v>
      </c>
      <c r="L144" t="s">
        <v>397</v>
      </c>
      <c r="M144" t="s">
        <v>398</v>
      </c>
    </row>
    <row r="145" spans="1:13" hidden="1" x14ac:dyDescent="0.3">
      <c r="A145" s="5" t="str">
        <f t="shared" si="8"/>
        <v>SLH - Translation Hub</v>
      </c>
      <c r="B145" s="5" t="str">
        <f t="shared" si="9"/>
        <v>SAP Translation Hub RTC1 (1610)</v>
      </c>
      <c r="C145" t="s">
        <v>333</v>
      </c>
      <c r="D145" s="5" t="str">
        <f>HYPERLINK("https://IFP.wdf.sap.corp/prs/link.do?id=6CAE8B28C5DB1EE685E83EE2AD869BFB&amp;type=product-standard-requirement","SEC-267 - XML processing
")</f>
        <v xml:space="preserve">SEC-267 - XML processing
</v>
      </c>
      <c r="E145" t="s">
        <v>36</v>
      </c>
      <c r="F145" t="s">
        <v>399</v>
      </c>
      <c r="H145" t="s">
        <v>18</v>
      </c>
      <c r="I145" t="s">
        <v>19</v>
      </c>
      <c r="J145" t="s">
        <v>189</v>
      </c>
      <c r="K145" t="s">
        <v>27</v>
      </c>
      <c r="L145" t="s">
        <v>400</v>
      </c>
      <c r="M145" t="s">
        <v>401</v>
      </c>
    </row>
    <row r="146" spans="1:13" hidden="1" x14ac:dyDescent="0.3">
      <c r="A146" s="5" t="str">
        <f t="shared" si="8"/>
        <v>SLH - Translation Hub</v>
      </c>
      <c r="B146" s="5" t="str">
        <f t="shared" si="9"/>
        <v>SAP Translation Hub RTC1 (1610)</v>
      </c>
      <c r="C146" t="s">
        <v>333</v>
      </c>
      <c r="D146" s="5" t="str">
        <f>HYPERLINK("https://IFP.wdf.sap.corp/prs/link.do?id=6CAE8B28C5DB1EE685E83EE2AD873BFB&amp;type=product-standard-requirement","SEC-229 - Dynamic code generation
")</f>
        <v xml:space="preserve">SEC-229 - Dynamic code generation
</v>
      </c>
      <c r="E146" t="s">
        <v>36</v>
      </c>
      <c r="F146" t="s">
        <v>402</v>
      </c>
      <c r="H146" t="s">
        <v>18</v>
      </c>
      <c r="I146" t="s">
        <v>19</v>
      </c>
      <c r="J146" t="s">
        <v>189</v>
      </c>
      <c r="K146" t="s">
        <v>27</v>
      </c>
      <c r="L146" t="s">
        <v>403</v>
      </c>
      <c r="M146" t="s">
        <v>404</v>
      </c>
    </row>
    <row r="147" spans="1:13" hidden="1" x14ac:dyDescent="0.3">
      <c r="A147" s="5" t="str">
        <f t="shared" si="8"/>
        <v>SLH - Translation Hub</v>
      </c>
      <c r="B147" s="5" t="str">
        <f t="shared" si="9"/>
        <v>SAP Translation Hub RTC1 (1610)</v>
      </c>
      <c r="C147" t="s">
        <v>333</v>
      </c>
      <c r="D147" s="5" t="str">
        <f>HYPERLINK("https://IFP.wdf.sap.corp/prs/link.do?id=6CAE8B28C5DB1EE685E83EE2AD87BBFB&amp;type=product-standard-requirement","SEC-225 - Input validation
")</f>
        <v xml:space="preserve">SEC-225 - Input validation
</v>
      </c>
      <c r="E147" t="s">
        <v>25</v>
      </c>
      <c r="F147" t="s">
        <v>405</v>
      </c>
      <c r="H147" t="s">
        <v>18</v>
      </c>
      <c r="I147" t="s">
        <v>19</v>
      </c>
      <c r="J147" t="s">
        <v>210</v>
      </c>
      <c r="K147" t="s">
        <v>19</v>
      </c>
      <c r="L147" t="s">
        <v>406</v>
      </c>
      <c r="M147" t="s">
        <v>407</v>
      </c>
    </row>
    <row r="148" spans="1:13" hidden="1" x14ac:dyDescent="0.3">
      <c r="A148" s="5" t="str">
        <f t="shared" si="8"/>
        <v>SLH - Translation Hub</v>
      </c>
      <c r="B148" s="5" t="str">
        <f t="shared" si="9"/>
        <v>SAP Translation Hub RTC1 (1610)</v>
      </c>
      <c r="C148" t="s">
        <v>333</v>
      </c>
      <c r="D148" s="5" t="str">
        <f>HYPERLINK("https://IFP.wdf.sap.corp/prs/link.do?id=6CAE8B28C5DB1EE685E83EE2AD883BFB&amp;type=product-standard-requirement","SEC-226 - Output encoding
")</f>
        <v xml:space="preserve">SEC-226 - Output encoding
</v>
      </c>
      <c r="E148" t="s">
        <v>25</v>
      </c>
      <c r="F148" t="s">
        <v>408</v>
      </c>
      <c r="H148" t="s">
        <v>18</v>
      </c>
      <c r="I148" t="s">
        <v>19</v>
      </c>
      <c r="J148" t="s">
        <v>189</v>
      </c>
      <c r="K148" t="s">
        <v>27</v>
      </c>
      <c r="L148" t="s">
        <v>409</v>
      </c>
      <c r="M148" t="s">
        <v>410</v>
      </c>
    </row>
    <row r="149" spans="1:13" hidden="1" x14ac:dyDescent="0.3">
      <c r="A149" s="5" t="str">
        <f t="shared" si="8"/>
        <v>SLH - Translation Hub</v>
      </c>
      <c r="B149" s="5" t="str">
        <f t="shared" si="9"/>
        <v>SAP Translation Hub RTC1 (1610)</v>
      </c>
      <c r="C149" t="s">
        <v>333</v>
      </c>
      <c r="D149" s="5" t="str">
        <f>HYPERLINK("https://IFP.wdf.sap.corp/prs/link.do?id=6CAE8B28C5DB1EE685E83EE2AD89DBFB&amp;type=product-standard-requirement","SEC-238 - HTTP request/response handling
")</f>
        <v xml:space="preserve">SEC-238 - HTTP request/response handling
</v>
      </c>
      <c r="E149" t="s">
        <v>25</v>
      </c>
      <c r="F149" t="s">
        <v>411</v>
      </c>
      <c r="H149" t="s">
        <v>18</v>
      </c>
      <c r="I149" t="s">
        <v>19</v>
      </c>
      <c r="J149" t="s">
        <v>226</v>
      </c>
      <c r="K149" t="s">
        <v>19</v>
      </c>
      <c r="L149" t="s">
        <v>412</v>
      </c>
      <c r="M149" t="s">
        <v>413</v>
      </c>
    </row>
    <row r="150" spans="1:13" hidden="1" x14ac:dyDescent="0.3">
      <c r="A150" s="5" t="str">
        <f t="shared" si="8"/>
        <v>SLH - Translation Hub</v>
      </c>
      <c r="B150" s="5" t="str">
        <f t="shared" si="9"/>
        <v>SAP Translation Hub RTC1 (1610)</v>
      </c>
      <c r="C150" t="s">
        <v>333</v>
      </c>
      <c r="D150" s="5" t="str">
        <f>HYPERLINK("https://IFP.wdf.sap.corp/prs/link.do?id=6CAE8B28C5DB1EE685E83EE2AD89FBFB&amp;type=product-standard-requirement","SEC-235 - Memory corruption
")</f>
        <v xml:space="preserve">SEC-235 - Memory corruption
</v>
      </c>
      <c r="E150" t="s">
        <v>25</v>
      </c>
      <c r="F150" t="s">
        <v>414</v>
      </c>
      <c r="H150" t="s">
        <v>18</v>
      </c>
      <c r="I150" t="s">
        <v>19</v>
      </c>
      <c r="J150" t="s">
        <v>189</v>
      </c>
      <c r="K150" t="s">
        <v>27</v>
      </c>
      <c r="L150" t="s">
        <v>415</v>
      </c>
      <c r="M150" t="s">
        <v>416</v>
      </c>
    </row>
    <row r="151" spans="1:13" hidden="1" x14ac:dyDescent="0.3">
      <c r="A151" s="5" t="str">
        <f t="shared" si="8"/>
        <v>SLH - Translation Hub</v>
      </c>
      <c r="B151" s="5" t="str">
        <f t="shared" si="9"/>
        <v>SAP Translation Hub RTC1 (1610)</v>
      </c>
      <c r="C151" t="s">
        <v>333</v>
      </c>
      <c r="D151" s="5" t="str">
        <f>HYPERLINK("https://IFP.wdf.sap.corp/prs/link.do?id=6CAE8B28C5DB1EE685E83EE2AD8A1BFB&amp;type=product-standard-requirement","SEC-236 - Information disclosure
")</f>
        <v xml:space="preserve">SEC-236 - Information disclosure
</v>
      </c>
      <c r="E151" t="s">
        <v>25</v>
      </c>
      <c r="H151" t="s">
        <v>18</v>
      </c>
      <c r="I151" t="s">
        <v>19</v>
      </c>
      <c r="J151" t="s">
        <v>189</v>
      </c>
      <c r="K151" t="s">
        <v>27</v>
      </c>
      <c r="L151" t="s">
        <v>417</v>
      </c>
      <c r="M151" t="s">
        <v>418</v>
      </c>
    </row>
    <row r="152" spans="1:13" hidden="1" x14ac:dyDescent="0.3">
      <c r="A152" s="5" t="str">
        <f t="shared" si="8"/>
        <v>SLH - Translation Hub</v>
      </c>
      <c r="B152" s="5" t="str">
        <f t="shared" si="9"/>
        <v>SAP Translation Hub RTC1 (1610)</v>
      </c>
      <c r="C152" t="s">
        <v>333</v>
      </c>
      <c r="D152" s="5" t="str">
        <f>HYPERLINK("https://IFP.wdf.sap.corp/prs/link.do?id=6CAE8B28C5DB1EE685E83EE2AD8A3BFB&amp;type=product-standard-requirement","SEC-237 - Denial-of-service
")</f>
        <v xml:space="preserve">SEC-237 - Denial-of-service
</v>
      </c>
      <c r="E152" t="s">
        <v>16</v>
      </c>
      <c r="F152" t="s">
        <v>419</v>
      </c>
      <c r="H152" t="s">
        <v>18</v>
      </c>
      <c r="I152" t="s">
        <v>19</v>
      </c>
      <c r="J152" t="s">
        <v>210</v>
      </c>
      <c r="K152" t="s">
        <v>19</v>
      </c>
      <c r="L152" t="s">
        <v>420</v>
      </c>
      <c r="M152" t="s">
        <v>421</v>
      </c>
    </row>
    <row r="153" spans="1:13" hidden="1" x14ac:dyDescent="0.3">
      <c r="A153" s="5" t="str">
        <f t="shared" si="8"/>
        <v>SLH - Translation Hub</v>
      </c>
      <c r="B153" s="5" t="str">
        <f t="shared" si="9"/>
        <v>SAP Translation Hub RTC1 (1610)</v>
      </c>
      <c r="C153" t="s">
        <v>333</v>
      </c>
      <c r="D153" s="5" t="str">
        <f>HYPERLINK("https://IFP.wdf.sap.corp/prs/link.do?id=6CAE8B28C5DB1EE685E83EE2AD8A5BFB&amp;type=product-standard-requirement","SEC-239 - Error handling
")</f>
        <v xml:space="preserve">SEC-239 - Error handling
</v>
      </c>
      <c r="E153" t="s">
        <v>25</v>
      </c>
      <c r="H153" t="s">
        <v>18</v>
      </c>
      <c r="I153" t="s">
        <v>19</v>
      </c>
      <c r="J153" t="s">
        <v>189</v>
      </c>
      <c r="K153" t="s">
        <v>27</v>
      </c>
      <c r="L153" t="s">
        <v>422</v>
      </c>
      <c r="M153" t="s">
        <v>423</v>
      </c>
    </row>
    <row r="154" spans="1:13" hidden="1" x14ac:dyDescent="0.3">
      <c r="A154" s="5" t="str">
        <f t="shared" si="8"/>
        <v>SLH - Translation Hub</v>
      </c>
      <c r="B154" s="5" t="str">
        <f t="shared" si="9"/>
        <v>SAP Translation Hub RTC1 (1610)</v>
      </c>
      <c r="C154" t="s">
        <v>333</v>
      </c>
      <c r="D154" s="5" t="str">
        <f>HYPERLINK("https://IFP.wdf.sap.corp/prs/link.do?id=6CAE8B28C5DB1EE685E83EE2AD8A7BFB&amp;type=product-standard-requirement","SEC-243 - DLL injection
")</f>
        <v xml:space="preserve">SEC-243 - DLL injection
</v>
      </c>
      <c r="E154" t="s">
        <v>36</v>
      </c>
      <c r="F154" t="s">
        <v>424</v>
      </c>
      <c r="H154" t="s">
        <v>18</v>
      </c>
      <c r="I154" t="s">
        <v>19</v>
      </c>
      <c r="J154" t="s">
        <v>189</v>
      </c>
      <c r="K154" t="s">
        <v>27</v>
      </c>
      <c r="L154" t="s">
        <v>425</v>
      </c>
      <c r="M154" t="s">
        <v>426</v>
      </c>
    </row>
    <row r="155" spans="1:13" hidden="1" x14ac:dyDescent="0.3">
      <c r="A155" s="5" t="str">
        <f t="shared" si="8"/>
        <v>SLH - Translation Hub</v>
      </c>
      <c r="B155" s="5" t="str">
        <f t="shared" si="9"/>
        <v>SAP Translation Hub RTC1 (1610)</v>
      </c>
      <c r="C155" t="s">
        <v>333</v>
      </c>
      <c r="D155" s="5" t="str">
        <f>HYPERLINK("https://IFP.wdf.sap.corp/prs/link.do?id=6CAE8B28C5DB1EE685E83EE2AD8A9BFB&amp;type=product-standard-requirement","SEC-253 - Tenant isolation
")</f>
        <v xml:space="preserve">SEC-253 - Tenant isolation
</v>
      </c>
      <c r="E155" t="s">
        <v>25</v>
      </c>
      <c r="F155" t="s">
        <v>427</v>
      </c>
      <c r="H155" t="s">
        <v>18</v>
      </c>
      <c r="I155" t="s">
        <v>19</v>
      </c>
      <c r="J155" t="s">
        <v>189</v>
      </c>
      <c r="K155" t="s">
        <v>27</v>
      </c>
      <c r="L155" t="s">
        <v>428</v>
      </c>
      <c r="M155" t="s">
        <v>429</v>
      </c>
    </row>
    <row r="156" spans="1:13" hidden="1" x14ac:dyDescent="0.3">
      <c r="A156" s="5" t="str">
        <f t="shared" si="8"/>
        <v>SLH - Translation Hub</v>
      </c>
      <c r="B156" s="5" t="str">
        <f t="shared" si="9"/>
        <v>SAP Translation Hub RTC1 (1610)</v>
      </c>
      <c r="C156" t="s">
        <v>333</v>
      </c>
      <c r="D156" s="5" t="str">
        <f>HYPERLINK("https://IFP.wdf.sap.corp/prs/link.do?id=6CAE8B28C5DB1EE685E83EE2AD8ABBFB&amp;type=product-standard-requirement","SEC-266 - Using cryptography
")</f>
        <v xml:space="preserve">SEC-266 - Using cryptography
</v>
      </c>
      <c r="E156" t="s">
        <v>36</v>
      </c>
      <c r="F156" t="s">
        <v>430</v>
      </c>
      <c r="H156" t="s">
        <v>18</v>
      </c>
      <c r="I156" t="s">
        <v>19</v>
      </c>
      <c r="J156" t="s">
        <v>189</v>
      </c>
      <c r="K156" t="s">
        <v>27</v>
      </c>
      <c r="L156" t="s">
        <v>431</v>
      </c>
      <c r="M156" t="s">
        <v>432</v>
      </c>
    </row>
    <row r="157" spans="1:13" hidden="1" x14ac:dyDescent="0.3">
      <c r="A157" s="5" t="str">
        <f t="shared" si="8"/>
        <v>SLH - Translation Hub</v>
      </c>
      <c r="B157" s="5" t="str">
        <f t="shared" si="9"/>
        <v>SAP Translation Hub RTC1 (1610)</v>
      </c>
      <c r="C157" t="s">
        <v>333</v>
      </c>
      <c r="D157" s="5" t="str">
        <f>HYPERLINK("https://IFP.wdf.sap.corp/prs/link.do?id=6CAE8B28C5DB1EE685E83EE2AD8ADBFB&amp;type=product-standard-requirement","SEC-230 - Identity Management, Authentication, SSO - Strategic options
")</f>
        <v xml:space="preserve">SEC-230 - Identity Management, Authentication, SSO - Strategic options
</v>
      </c>
      <c r="E157" t="s">
        <v>25</v>
      </c>
      <c r="F157" t="s">
        <v>356</v>
      </c>
      <c r="H157" t="s">
        <v>18</v>
      </c>
      <c r="I157" t="s">
        <v>19</v>
      </c>
      <c r="J157" t="s">
        <v>210</v>
      </c>
      <c r="K157" t="s">
        <v>19</v>
      </c>
      <c r="L157" t="s">
        <v>433</v>
      </c>
      <c r="M157" t="s">
        <v>434</v>
      </c>
    </row>
    <row r="158" spans="1:13" hidden="1" x14ac:dyDescent="0.3">
      <c r="A158" s="5" t="str">
        <f t="shared" si="8"/>
        <v>SLH - Translation Hub</v>
      </c>
      <c r="B158" s="5" t="str">
        <f t="shared" si="9"/>
        <v>SAP Translation Hub RTC1 (1610)</v>
      </c>
      <c r="C158" t="s">
        <v>333</v>
      </c>
      <c r="D158" s="5" t="str">
        <f>HYPERLINK("https://IFP.wdf.sap.corp/prs/link.do?id=6CAE8B28C5DB1EE685E83EE2AD8AFBFB&amp;type=product-standard-requirement","SEC-250 - Authorization administration
")</f>
        <v xml:space="preserve">SEC-250 - Authorization administration
</v>
      </c>
      <c r="E158" t="s">
        <v>121</v>
      </c>
      <c r="F158" t="s">
        <v>435</v>
      </c>
      <c r="H158" t="s">
        <v>18</v>
      </c>
      <c r="I158" t="s">
        <v>19</v>
      </c>
      <c r="J158" t="s">
        <v>189</v>
      </c>
      <c r="K158" t="s">
        <v>27</v>
      </c>
      <c r="L158" t="s">
        <v>436</v>
      </c>
      <c r="M158" t="s">
        <v>437</v>
      </c>
    </row>
    <row r="159" spans="1:13" hidden="1" x14ac:dyDescent="0.3">
      <c r="A159" s="5" t="str">
        <f t="shared" si="8"/>
        <v>SLH - Translation Hub</v>
      </c>
      <c r="B159" s="5" t="str">
        <f t="shared" si="9"/>
        <v>SAP Translation Hub RTC1 (1610)</v>
      </c>
      <c r="C159" t="s">
        <v>333</v>
      </c>
      <c r="D159" s="5" t="str">
        <f>HYPERLINK("https://IFP.wdf.sap.corp/prs/link.do?id=6CAE8B28C5DB1EE685E83EE2AD8B1BFB&amp;type=product-standard-requirement","SEC-219 - Malicious input - Defense in depth
")</f>
        <v xml:space="preserve">SEC-219 - Malicious input - Defense in depth
</v>
      </c>
      <c r="E159" t="s">
        <v>121</v>
      </c>
      <c r="F159" t="s">
        <v>438</v>
      </c>
      <c r="H159" t="s">
        <v>18</v>
      </c>
      <c r="I159" t="s">
        <v>19</v>
      </c>
      <c r="J159" t="s">
        <v>226</v>
      </c>
      <c r="K159" t="s">
        <v>19</v>
      </c>
      <c r="L159" t="s">
        <v>439</v>
      </c>
      <c r="M159" t="s">
        <v>440</v>
      </c>
    </row>
    <row r="160" spans="1:13" hidden="1" x14ac:dyDescent="0.3">
      <c r="A160" s="5" t="str">
        <f t="shared" si="8"/>
        <v>SLH - Translation Hub</v>
      </c>
      <c r="B160" s="5" t="str">
        <f t="shared" si="9"/>
        <v>SAP Translation Hub RTC1 (1610)</v>
      </c>
      <c r="C160" t="s">
        <v>333</v>
      </c>
      <c r="D160" s="5" t="str">
        <f>HYPERLINK("https://IFP.wdf.sap.corp/prs/link.do?id=6CAE8B28C5DB1EE685E83EE2AD8B3BFB&amp;type=product-standard-requirement","SEC-258 - Administrative access
")</f>
        <v xml:space="preserve">SEC-258 - Administrative access
</v>
      </c>
      <c r="E160" t="s">
        <v>36</v>
      </c>
      <c r="F160" t="s">
        <v>441</v>
      </c>
      <c r="H160" t="s">
        <v>18</v>
      </c>
      <c r="I160" t="s">
        <v>19</v>
      </c>
      <c r="J160" t="s">
        <v>189</v>
      </c>
      <c r="K160" t="s">
        <v>27</v>
      </c>
      <c r="L160" t="s">
        <v>442</v>
      </c>
      <c r="M160" t="s">
        <v>443</v>
      </c>
    </row>
    <row r="161" spans="1:13" hidden="1" x14ac:dyDescent="0.3">
      <c r="A161" s="5" t="str">
        <f t="shared" si="8"/>
        <v>SLH - Translation Hub</v>
      </c>
      <c r="B161" s="5" t="str">
        <f t="shared" si="9"/>
        <v>SAP Translation Hub RTC1 (1610)</v>
      </c>
      <c r="C161" t="s">
        <v>333</v>
      </c>
      <c r="D161" s="5" t="str">
        <f>HYPERLINK("https://IFP.wdf.sap.corp/prs/link.do?id=6CAE8B28C5DB1EE685E83EE2AD8B5BFB&amp;type=product-standard-requirement","SEC-277 - Minimal privileges")</f>
        <v>SEC-277 - Minimal privileges</v>
      </c>
      <c r="E161" t="s">
        <v>25</v>
      </c>
      <c r="F161" t="s">
        <v>444</v>
      </c>
      <c r="H161" t="s">
        <v>18</v>
      </c>
      <c r="I161" t="s">
        <v>19</v>
      </c>
      <c r="J161" t="s">
        <v>189</v>
      </c>
      <c r="K161" t="s">
        <v>27</v>
      </c>
      <c r="L161" t="s">
        <v>445</v>
      </c>
      <c r="M161" t="s">
        <v>446</v>
      </c>
    </row>
    <row r="162" spans="1:13" hidden="1" x14ac:dyDescent="0.3">
      <c r="A162" s="5" t="str">
        <f t="shared" si="8"/>
        <v>SLH - Translation Hub</v>
      </c>
      <c r="B162" s="5" t="str">
        <f t="shared" si="9"/>
        <v>SAP Translation Hub RTC1 (1610)</v>
      </c>
      <c r="C162" t="s">
        <v>333</v>
      </c>
      <c r="D162" s="5" t="str">
        <f>HYPERLINK("https://IFP.wdf.sap.corp/prs/link.do?id=6CAE8B28C5DB1EE685E83EE2AD8B7BFB&amp;type=product-standard-requirement","SEC-228 - Virus protection
")</f>
        <v xml:space="preserve">SEC-228 - Virus protection
</v>
      </c>
      <c r="E162" t="s">
        <v>16</v>
      </c>
      <c r="F162" t="s">
        <v>447</v>
      </c>
      <c r="H162" t="s">
        <v>18</v>
      </c>
      <c r="I162" t="s">
        <v>19</v>
      </c>
      <c r="J162" t="s">
        <v>59</v>
      </c>
      <c r="K162" t="s">
        <v>19</v>
      </c>
      <c r="L162" t="s">
        <v>448</v>
      </c>
      <c r="M162" t="s">
        <v>449</v>
      </c>
    </row>
    <row r="163" spans="1:13" hidden="1" x14ac:dyDescent="0.3">
      <c r="A163" s="5" t="str">
        <f t="shared" si="8"/>
        <v>SLH - Translation Hub</v>
      </c>
      <c r="B163" s="5" t="str">
        <f t="shared" si="9"/>
        <v>SAP Translation Hub RTC1 (1610)</v>
      </c>
      <c r="C163" t="s">
        <v>333</v>
      </c>
      <c r="D163" s="5" t="str">
        <f>HYPERLINK("https://IFP.wdf.sap.corp/prs/link.do?id=6CAE8B28C5DB1EE685E83EE2AD8B9BFB&amp;type=product-standard-requirement","SEC-269 - Content Security Policy
")</f>
        <v xml:space="preserve">SEC-269 - Content Security Policy
</v>
      </c>
      <c r="E163" t="s">
        <v>25</v>
      </c>
      <c r="F163" t="s">
        <v>450</v>
      </c>
      <c r="H163" t="s">
        <v>18</v>
      </c>
      <c r="I163" t="s">
        <v>19</v>
      </c>
      <c r="J163" t="s">
        <v>189</v>
      </c>
      <c r="K163" t="s">
        <v>27</v>
      </c>
      <c r="L163" t="s">
        <v>451</v>
      </c>
      <c r="M163" t="s">
        <v>452</v>
      </c>
    </row>
    <row r="164" spans="1:13" hidden="1" x14ac:dyDescent="0.3">
      <c r="A164" s="5" t="str">
        <f t="shared" si="8"/>
        <v>SLH - Translation Hub</v>
      </c>
      <c r="B164" s="5" t="str">
        <f t="shared" si="9"/>
        <v>SAP Translation Hub RTC1 (1610)</v>
      </c>
      <c r="C164" t="s">
        <v>333</v>
      </c>
      <c r="D164" s="5" t="str">
        <f>HYPERLINK("https://IFP.wdf.sap.corp/prs/link.do?id=6CAE8B28C5DB1EE685E83EE2AD8BBBFB&amp;type=product-standard-requirement","SEC-240 - Security concept
")</f>
        <v xml:space="preserve">SEC-240 - Security concept
</v>
      </c>
      <c r="E164" t="s">
        <v>25</v>
      </c>
      <c r="F164" t="s">
        <v>453</v>
      </c>
      <c r="H164" t="s">
        <v>18</v>
      </c>
      <c r="I164" t="s">
        <v>19</v>
      </c>
      <c r="J164" t="s">
        <v>210</v>
      </c>
      <c r="K164" t="s">
        <v>19</v>
      </c>
      <c r="L164" t="s">
        <v>454</v>
      </c>
      <c r="M164" t="s">
        <v>455</v>
      </c>
    </row>
    <row r="165" spans="1:13" hidden="1" x14ac:dyDescent="0.3">
      <c r="A165" s="5" t="str">
        <f t="shared" ref="A165:A196" si="10">HYPERLINK("https://IFP.wdf.sap.corp/prs/index.do#/home/program/534C24A7EBCE3F47B1B880568A21C9A7","SLH - Translation Hub")</f>
        <v>SLH - Translation Hub</v>
      </c>
      <c r="B165" s="5" t="str">
        <f t="shared" ref="B165:B196" si="11">HYPERLINK("https://IFP.wdf.sap.corp/prs/index.do#/home/program/534C24A7EBCE3F47B1B880568A21C9A7/delivery/5D4F42592E64BE42A909EFC70E4876DA","SAP Translation Hub RTC1 (1610)")</f>
        <v>SAP Translation Hub RTC1 (1610)</v>
      </c>
      <c r="C165" t="s">
        <v>333</v>
      </c>
      <c r="D165" s="5" t="str">
        <f>HYPERLINK("https://IFP.wdf.sap.corp/prs/link.do?id=6CAE8B28C5DB1EE685E83EE2AD8BDBFB&amp;type=product-standard-requirement","SEC-275 - Address Space Layout Randomization and Executable Stack Protection")</f>
        <v>SEC-275 - Address Space Layout Randomization and Executable Stack Protection</v>
      </c>
      <c r="E165" t="s">
        <v>334</v>
      </c>
      <c r="F165" t="s">
        <v>456</v>
      </c>
      <c r="H165" t="s">
        <v>18</v>
      </c>
      <c r="I165" t="s">
        <v>19</v>
      </c>
      <c r="J165" t="s">
        <v>210</v>
      </c>
      <c r="K165" t="s">
        <v>19</v>
      </c>
      <c r="L165" t="s">
        <v>457</v>
      </c>
      <c r="M165" t="s">
        <v>458</v>
      </c>
    </row>
    <row r="166" spans="1:13" hidden="1" x14ac:dyDescent="0.3">
      <c r="A166" s="5" t="str">
        <f t="shared" si="10"/>
        <v>SLH - Translation Hub</v>
      </c>
      <c r="B166" s="5" t="str">
        <f t="shared" si="11"/>
        <v>SAP Translation Hub RTC1 (1610)</v>
      </c>
      <c r="C166" t="s">
        <v>333</v>
      </c>
      <c r="D166" s="5" t="str">
        <f>HYPERLINK("https://IFP.wdf.sap.corp/prs/link.do?id=6CAE8B28C5DB1EE685E83EE2AD8BFBFB&amp;type=product-standard-requirement","SEC-273 - Tenant configuration")</f>
        <v>SEC-273 - Tenant configuration</v>
      </c>
      <c r="E166" t="s">
        <v>16</v>
      </c>
      <c r="F166" t="s">
        <v>338</v>
      </c>
      <c r="H166" t="s">
        <v>18</v>
      </c>
      <c r="I166" t="s">
        <v>19</v>
      </c>
      <c r="J166" t="s">
        <v>59</v>
      </c>
      <c r="K166" t="s">
        <v>19</v>
      </c>
      <c r="L166" t="s">
        <v>459</v>
      </c>
      <c r="M166" t="s">
        <v>460</v>
      </c>
    </row>
    <row r="167" spans="1:13" hidden="1" x14ac:dyDescent="0.3">
      <c r="A167" s="5" t="str">
        <f t="shared" si="10"/>
        <v>SLH - Translation Hub</v>
      </c>
      <c r="B167" s="5" t="str">
        <f t="shared" si="11"/>
        <v>SAP Translation Hub RTC1 (1610)</v>
      </c>
      <c r="C167" t="s">
        <v>333</v>
      </c>
      <c r="D167" s="5" t="str">
        <f>HYPERLINK("https://IFP.wdf.sap.corp/prs/link.do?id=6CAE8B28C5DB1EE685E83EE2AD8C1BFB&amp;type=product-standard-requirement","SEC-244 - Secure-by-default
")</f>
        <v xml:space="preserve">SEC-244 - Secure-by-default
</v>
      </c>
      <c r="E167" t="s">
        <v>25</v>
      </c>
      <c r="H167" t="s">
        <v>18</v>
      </c>
      <c r="I167" t="s">
        <v>19</v>
      </c>
      <c r="J167" t="s">
        <v>189</v>
      </c>
      <c r="K167" t="s">
        <v>27</v>
      </c>
      <c r="L167" t="s">
        <v>461</v>
      </c>
      <c r="M167" t="s">
        <v>462</v>
      </c>
    </row>
    <row r="168" spans="1:13" hidden="1" x14ac:dyDescent="0.3">
      <c r="A168" s="5" t="str">
        <f t="shared" si="10"/>
        <v>SLH - Translation Hub</v>
      </c>
      <c r="B168" s="5" t="str">
        <f t="shared" si="11"/>
        <v>SAP Translation Hub RTC1 (1610)</v>
      </c>
      <c r="C168" t="s">
        <v>333</v>
      </c>
      <c r="D168" s="5" t="str">
        <f>HYPERLINK("https://IFP.wdf.sap.corp/prs/link.do?id=6CAE8B28C5DB1EE685E83EE2AD8C3BFB&amp;type=product-standard-requirement","SEC-246 - Undocumented code
")</f>
        <v xml:space="preserve">SEC-246 - Undocumented code
</v>
      </c>
      <c r="E168" t="s">
        <v>25</v>
      </c>
      <c r="H168" t="s">
        <v>18</v>
      </c>
      <c r="I168" t="s">
        <v>19</v>
      </c>
      <c r="J168" t="s">
        <v>189</v>
      </c>
      <c r="K168" t="s">
        <v>27</v>
      </c>
      <c r="L168" t="s">
        <v>463</v>
      </c>
      <c r="M168" t="s">
        <v>464</v>
      </c>
    </row>
    <row r="169" spans="1:13" hidden="1" x14ac:dyDescent="0.3">
      <c r="A169" s="5" t="str">
        <f t="shared" si="10"/>
        <v>SLH - Translation Hub</v>
      </c>
      <c r="B169" s="5" t="str">
        <f t="shared" si="11"/>
        <v>SAP Translation Hub RTC1 (1610)</v>
      </c>
      <c r="C169" t="s">
        <v>333</v>
      </c>
      <c r="D169" s="5" t="str">
        <f>HYPERLINK("https://IFP.wdf.sap.corp/prs/link.do?id=6CAE8B28C5DB1EE685E83EE2AD8C5BFB&amp;type=product-standard-requirement","SEC-247 - Security guide
")</f>
        <v xml:space="preserve">SEC-247 - Security guide
</v>
      </c>
      <c r="E169" t="s">
        <v>16</v>
      </c>
      <c r="F169" t="s">
        <v>465</v>
      </c>
      <c r="H169" t="s">
        <v>18</v>
      </c>
      <c r="I169" t="s">
        <v>19</v>
      </c>
      <c r="J169" t="s">
        <v>189</v>
      </c>
      <c r="K169" t="s">
        <v>27</v>
      </c>
      <c r="L169" t="s">
        <v>466</v>
      </c>
      <c r="M169" t="s">
        <v>467</v>
      </c>
    </row>
    <row r="170" spans="1:13" hidden="1" x14ac:dyDescent="0.3">
      <c r="A170" s="5" t="str">
        <f t="shared" si="10"/>
        <v>SLH - Translation Hub</v>
      </c>
      <c r="B170" s="5" t="str">
        <f t="shared" si="11"/>
        <v>SAP Translation Hub RTC1 (1610)</v>
      </c>
      <c r="C170" t="s">
        <v>333</v>
      </c>
      <c r="D170" s="5" t="str">
        <f>HYPERLINK("https://IFP.wdf.sap.corp/prs/link.do?id=6CAE8B28C5DB1EE685E83EE2AD8C7BFB&amp;type=product-standard-requirement","SEC-262 - Secure updates
")</f>
        <v xml:space="preserve">SEC-262 - Secure updates
</v>
      </c>
      <c r="E170" t="s">
        <v>25</v>
      </c>
      <c r="F170" t="s">
        <v>468</v>
      </c>
      <c r="H170" t="s">
        <v>18</v>
      </c>
      <c r="I170" t="s">
        <v>19</v>
      </c>
      <c r="J170" t="s">
        <v>189</v>
      </c>
      <c r="K170" t="s">
        <v>27</v>
      </c>
      <c r="L170" t="s">
        <v>469</v>
      </c>
      <c r="M170" t="s">
        <v>470</v>
      </c>
    </row>
    <row r="171" spans="1:13" hidden="1" x14ac:dyDescent="0.3">
      <c r="A171" s="5" t="str">
        <f t="shared" si="10"/>
        <v>SLH - Translation Hub</v>
      </c>
      <c r="B171" s="5" t="str">
        <f t="shared" si="11"/>
        <v>SAP Translation Hub RTC1 (1610)</v>
      </c>
      <c r="C171" t="s">
        <v>333</v>
      </c>
      <c r="D171" s="5" t="str">
        <f>HYPERLINK("https://IFP.wdf.sap.corp/prs/link.do?id=6CAE8B28C5DB1EE685E83EE2AD8C9BFB&amp;type=product-standard-requirement","SEC-274 - Code authenticity and integrity")</f>
        <v>SEC-274 - Code authenticity and integrity</v>
      </c>
      <c r="E171" t="s">
        <v>16</v>
      </c>
      <c r="F171" t="s">
        <v>471</v>
      </c>
      <c r="H171" t="s">
        <v>18</v>
      </c>
      <c r="I171" t="s">
        <v>19</v>
      </c>
      <c r="J171" t="s">
        <v>189</v>
      </c>
      <c r="K171" t="s">
        <v>27</v>
      </c>
      <c r="L171" t="s">
        <v>472</v>
      </c>
      <c r="M171" t="s">
        <v>473</v>
      </c>
    </row>
    <row r="172" spans="1:13" hidden="1" x14ac:dyDescent="0.3">
      <c r="A172" s="5" t="str">
        <f t="shared" si="10"/>
        <v>SLH - Translation Hub</v>
      </c>
      <c r="B172" s="5" t="str">
        <f t="shared" si="11"/>
        <v>SAP Translation Hub RTC1 (1610)</v>
      </c>
      <c r="C172" t="s">
        <v>333</v>
      </c>
      <c r="D172" s="5" t="str">
        <f>HYPERLINK("https://IFP.wdf.sap.corp/prs/link.do?id=6CAE8B28C5DB1EE685E83EE2AD8CBBFB&amp;type=product-standard-requirement","SEC-272 - Encryption at rest")</f>
        <v>SEC-272 - Encryption at rest</v>
      </c>
      <c r="E172" t="s">
        <v>36</v>
      </c>
      <c r="F172" t="s">
        <v>364</v>
      </c>
      <c r="H172" t="s">
        <v>18</v>
      </c>
      <c r="I172" t="s">
        <v>19</v>
      </c>
      <c r="J172" t="s">
        <v>189</v>
      </c>
      <c r="K172" t="s">
        <v>27</v>
      </c>
      <c r="L172" t="s">
        <v>474</v>
      </c>
      <c r="M172" t="s">
        <v>475</v>
      </c>
    </row>
    <row r="173" spans="1:13" hidden="1" x14ac:dyDescent="0.3">
      <c r="A173" s="5" t="str">
        <f t="shared" si="10"/>
        <v>SLH - Translation Hub</v>
      </c>
      <c r="B173" s="5" t="str">
        <f t="shared" si="11"/>
        <v>SAP Translation Hub RTC1 (1610)</v>
      </c>
      <c r="C173" t="s">
        <v>476</v>
      </c>
      <c r="D173" s="5" t="str">
        <f>HYPERLINK("https://IFP.wdf.sap.corp/prs/link.do?id=6CAE8B28C5DB1EE685E83EE2AD773BFB&amp;type=product-standard-requirement","SLC-3 - Do not provide dependent updates within a system landscape.")</f>
        <v>SLC-3 - Do not provide dependent updates within a system landscape.</v>
      </c>
      <c r="E173" t="s">
        <v>25</v>
      </c>
      <c r="F173" t="s">
        <v>477</v>
      </c>
      <c r="H173" t="s">
        <v>18</v>
      </c>
      <c r="I173" t="s">
        <v>19</v>
      </c>
      <c r="J173" t="s">
        <v>189</v>
      </c>
      <c r="K173" t="s">
        <v>27</v>
      </c>
      <c r="L173" t="s">
        <v>478</v>
      </c>
      <c r="M173" t="s">
        <v>479</v>
      </c>
    </row>
    <row r="174" spans="1:13" hidden="1" x14ac:dyDescent="0.3">
      <c r="A174" s="5" t="str">
        <f t="shared" si="10"/>
        <v>SLH - Translation Hub</v>
      </c>
      <c r="B174" s="5" t="str">
        <f t="shared" si="11"/>
        <v>SAP Translation Hub RTC1 (1610)</v>
      </c>
      <c r="C174" t="s">
        <v>476</v>
      </c>
      <c r="D174" s="5" t="str">
        <f>HYPERLINK("https://IFP.wdf.sap.corp/prs/link.do?id=6CAE8B28C5DB1EE685E83EE2AD78DBFB&amp;type=product-standard-requirement","SLC-5 - After upgrade the system shall be in a consistent &amp; well-defined stat")</f>
        <v>SLC-5 - After upgrade the system shall be in a consistent &amp; well-defined stat</v>
      </c>
      <c r="E174" t="s">
        <v>105</v>
      </c>
      <c r="H174" t="s">
        <v>18</v>
      </c>
      <c r="I174" t="s">
        <v>19</v>
      </c>
      <c r="J174" t="s">
        <v>189</v>
      </c>
      <c r="K174" t="s">
        <v>27</v>
      </c>
      <c r="L174" t="s">
        <v>480</v>
      </c>
      <c r="M174" t="s">
        <v>481</v>
      </c>
    </row>
    <row r="175" spans="1:13" hidden="1" x14ac:dyDescent="0.3">
      <c r="A175" s="5" t="str">
        <f t="shared" si="10"/>
        <v>SLH - Translation Hub</v>
      </c>
      <c r="B175" s="5" t="str">
        <f t="shared" si="11"/>
        <v>SAP Translation Hub RTC1 (1610)</v>
      </c>
      <c r="C175" t="s">
        <v>476</v>
      </c>
      <c r="D175" s="5" t="str">
        <f>HYPERLINK("https://IFP.wdf.sap.corp/prs/link.do?id=6CAE8B28C5DB1EE685E83EE2AD79BBFB&amp;type=product-standard-requirement","SLC-6 - No upgrade to less (features, functions etc.)")</f>
        <v>SLC-6 - No upgrade to less (features, functions etc.)</v>
      </c>
      <c r="E175" t="s">
        <v>105</v>
      </c>
      <c r="H175" t="s">
        <v>18</v>
      </c>
      <c r="I175" t="s">
        <v>19</v>
      </c>
      <c r="J175" t="s">
        <v>189</v>
      </c>
      <c r="K175" t="s">
        <v>27</v>
      </c>
      <c r="L175" t="s">
        <v>482</v>
      </c>
      <c r="M175" t="s">
        <v>483</v>
      </c>
    </row>
    <row r="176" spans="1:13" hidden="1" x14ac:dyDescent="0.3">
      <c r="A176" s="5" t="str">
        <f t="shared" si="10"/>
        <v>SLH - Translation Hub</v>
      </c>
      <c r="B176" s="5" t="str">
        <f t="shared" si="11"/>
        <v>SAP Translation Hub RTC1 (1610)</v>
      </c>
      <c r="C176" t="s">
        <v>476</v>
      </c>
      <c r="D176" s="5" t="str">
        <f>HYPERLINK("https://IFP.wdf.sap.corp/prs/link.do?id=6CAE8B28C5DB1EE685E83EE2AD7B1BFB&amp;type=product-standard-requirement","SLC-8 - Installation shall use tools provided by the underlying platform.")</f>
        <v>SLC-8 - Installation shall use tools provided by the underlying platform.</v>
      </c>
      <c r="E176" t="s">
        <v>121</v>
      </c>
      <c r="F176" t="s">
        <v>484</v>
      </c>
      <c r="H176" t="s">
        <v>18</v>
      </c>
      <c r="I176" t="s">
        <v>19</v>
      </c>
      <c r="J176" t="s">
        <v>189</v>
      </c>
      <c r="K176" t="s">
        <v>27</v>
      </c>
      <c r="L176" t="s">
        <v>485</v>
      </c>
      <c r="M176" t="s">
        <v>486</v>
      </c>
    </row>
    <row r="177" spans="1:13" hidden="1" x14ac:dyDescent="0.3">
      <c r="A177" s="5" t="str">
        <f t="shared" si="10"/>
        <v>SLH - Translation Hub</v>
      </c>
      <c r="B177" s="5" t="str">
        <f t="shared" si="11"/>
        <v>SAP Translation Hub RTC1 (1610)</v>
      </c>
      <c r="C177" t="s">
        <v>476</v>
      </c>
      <c r="D177" s="5" t="str">
        <f>HYPERLINK("https://IFP.wdf.sap.corp/prs/link.do?id=6CAE8B28C5DB1EE685E83EE2AD7BFBFB&amp;type=product-standard-requirement","SLC-9 - Installation process shall be fully automated.")</f>
        <v>SLC-9 - Installation process shall be fully automated.</v>
      </c>
      <c r="E177" t="s">
        <v>16</v>
      </c>
      <c r="F177" t="s">
        <v>487</v>
      </c>
      <c r="H177" t="s">
        <v>18</v>
      </c>
      <c r="I177" t="s">
        <v>19</v>
      </c>
      <c r="J177" t="s">
        <v>189</v>
      </c>
      <c r="K177" t="s">
        <v>27</v>
      </c>
      <c r="L177" t="s">
        <v>488</v>
      </c>
      <c r="M177" t="s">
        <v>489</v>
      </c>
    </row>
    <row r="178" spans="1:13" hidden="1" x14ac:dyDescent="0.3">
      <c r="A178" s="5" t="str">
        <f t="shared" si="10"/>
        <v>SLH - Translation Hub</v>
      </c>
      <c r="B178" s="5" t="str">
        <f t="shared" si="11"/>
        <v>SAP Translation Hub RTC1 (1610)</v>
      </c>
      <c r="C178" t="s">
        <v>476</v>
      </c>
      <c r="D178" s="5" t="str">
        <f>HYPERLINK("https://IFP.wdf.sap.corp/prs/link.do?id=6CAE8B28C5DB1EE685E83EE2AD7C9BFB&amp;type=product-standard-requirement","SLC-10 - All SAP software shall comply with the OS/DB platform standard.")</f>
        <v>SLC-10 - All SAP software shall comply with the OS/DB platform standard.</v>
      </c>
      <c r="E178" t="s">
        <v>121</v>
      </c>
      <c r="H178" t="s">
        <v>18</v>
      </c>
      <c r="I178" t="s">
        <v>19</v>
      </c>
      <c r="J178" t="s">
        <v>189</v>
      </c>
      <c r="K178" t="s">
        <v>27</v>
      </c>
      <c r="L178" t="s">
        <v>490</v>
      </c>
      <c r="M178" t="s">
        <v>491</v>
      </c>
    </row>
    <row r="179" spans="1:13" hidden="1" x14ac:dyDescent="0.3">
      <c r="A179" s="5" t="str">
        <f t="shared" si="10"/>
        <v>SLH - Translation Hub</v>
      </c>
      <c r="B179" s="5" t="str">
        <f t="shared" si="11"/>
        <v>SAP Translation Hub RTC1 (1610)</v>
      </c>
      <c r="C179" t="s">
        <v>476</v>
      </c>
      <c r="D179" s="5" t="str">
        <f>HYPERLINK("https://IFP.wdf.sap.corp/prs/link.do?id=6CAE8B28C5DB1EE685E83EE2AD7D3BFB&amp;type=product-standard-requirement","SLC-11 - Applications shall store all permanent data in a standard persistence")</f>
        <v>SLC-11 - Applications shall store all permanent data in a standard persistence</v>
      </c>
      <c r="E179" t="s">
        <v>121</v>
      </c>
      <c r="F179" t="s">
        <v>492</v>
      </c>
      <c r="H179" t="s">
        <v>18</v>
      </c>
      <c r="I179" t="s">
        <v>19</v>
      </c>
      <c r="J179" t="s">
        <v>189</v>
      </c>
      <c r="K179" t="s">
        <v>27</v>
      </c>
      <c r="L179" t="s">
        <v>493</v>
      </c>
      <c r="M179" t="s">
        <v>494</v>
      </c>
    </row>
    <row r="180" spans="1:13" hidden="1" x14ac:dyDescent="0.3">
      <c r="A180" s="5" t="str">
        <f t="shared" si="10"/>
        <v>SLH - Translation Hub</v>
      </c>
      <c r="B180" s="5" t="str">
        <f t="shared" si="11"/>
        <v>SAP Translation Hub RTC1 (1610)</v>
      </c>
      <c r="C180" t="s">
        <v>476</v>
      </c>
      <c r="D180" s="5" t="str">
        <f>HYPERLINK("https://IFP.wdf.sap.corp/prs/link.do?id=6CAE8B28C5DB1EE685E83EE2AD7DDBFB&amp;type=product-standard-requirement","SLC-14 - Do not modify used components, e.g. in underlying software layers.")</f>
        <v>SLC-14 - Do not modify used components, e.g. in underlying software layers.</v>
      </c>
      <c r="E180" t="s">
        <v>25</v>
      </c>
      <c r="H180" t="s">
        <v>18</v>
      </c>
      <c r="I180" t="s">
        <v>19</v>
      </c>
      <c r="J180" t="s">
        <v>189</v>
      </c>
      <c r="K180" t="s">
        <v>27</v>
      </c>
      <c r="L180" t="s">
        <v>495</v>
      </c>
      <c r="M180" t="s">
        <v>496</v>
      </c>
    </row>
    <row r="181" spans="1:13" hidden="1" x14ac:dyDescent="0.3">
      <c r="A181" s="5" t="str">
        <f t="shared" si="10"/>
        <v>SLH - Translation Hub</v>
      </c>
      <c r="B181" s="5" t="str">
        <f t="shared" si="11"/>
        <v>SAP Translation Hub RTC1 (1610)</v>
      </c>
      <c r="C181" t="s">
        <v>476</v>
      </c>
      <c r="D181" s="5" t="str">
        <f>HYPERLINK("https://IFP.wdf.sap.corp/prs/link.do?id=6CAE8B28C5DB1EE685E83EE2AD7E9BFB&amp;type=product-standard-requirement","SLC-15 - Source code of SAP Products shall not be delivered to customers.")</f>
        <v>SLC-15 - Source code of SAP Products shall not be delivered to customers.</v>
      </c>
      <c r="E181" t="s">
        <v>121</v>
      </c>
      <c r="H181" t="s">
        <v>18</v>
      </c>
      <c r="I181" t="s">
        <v>19</v>
      </c>
      <c r="J181" t="s">
        <v>189</v>
      </c>
      <c r="K181" t="s">
        <v>27</v>
      </c>
      <c r="L181" t="s">
        <v>497</v>
      </c>
      <c r="M181" t="s">
        <v>498</v>
      </c>
    </row>
    <row r="182" spans="1:13" hidden="1" x14ac:dyDescent="0.3">
      <c r="A182" s="5" t="str">
        <f t="shared" si="10"/>
        <v>SLH - Translation Hub</v>
      </c>
      <c r="B182" s="5" t="str">
        <f t="shared" si="11"/>
        <v>SAP Translation Hub RTC1 (1610)</v>
      </c>
      <c r="C182" t="s">
        <v>476</v>
      </c>
      <c r="D182" s="5" t="str">
        <f>HYPERLINK("https://IFP.wdf.sap.corp/prs/link.do?id=6CAE8B28C5DB1EE685E83EE2AD7FBBFB&amp;type=product-standard-requirement","SLC-16 - An update/upgrade process shall exclude any risk of data loss.")</f>
        <v>SLC-16 - An update/upgrade process shall exclude any risk of data loss.</v>
      </c>
      <c r="E182" t="s">
        <v>25</v>
      </c>
      <c r="H182" t="s">
        <v>18</v>
      </c>
      <c r="I182" t="s">
        <v>19</v>
      </c>
      <c r="J182" t="s">
        <v>189</v>
      </c>
      <c r="K182" t="s">
        <v>27</v>
      </c>
      <c r="L182" t="s">
        <v>499</v>
      </c>
      <c r="M182" t="s">
        <v>500</v>
      </c>
    </row>
    <row r="183" spans="1:13" hidden="1" x14ac:dyDescent="0.3">
      <c r="A183" s="5" t="str">
        <f t="shared" si="10"/>
        <v>SLH - Translation Hub</v>
      </c>
      <c r="B183" s="5" t="str">
        <f t="shared" si="11"/>
        <v>SAP Translation Hub RTC1 (1610)</v>
      </c>
      <c r="C183" t="s">
        <v>476</v>
      </c>
      <c r="D183" s="5" t="str">
        <f>HYPERLINK("https://IFP.wdf.sap.corp/prs/link.do?id=6CAE8B28C5DB1EE685E83EE2AD805BFB&amp;type=product-standard-requirement","SLC-17 - Client and server updates shall be decoupled.")</f>
        <v>SLC-17 - Client and server updates shall be decoupled.</v>
      </c>
      <c r="E183" t="s">
        <v>25</v>
      </c>
      <c r="H183" t="s">
        <v>18</v>
      </c>
      <c r="I183" t="s">
        <v>19</v>
      </c>
      <c r="J183" t="s">
        <v>189</v>
      </c>
      <c r="K183" t="s">
        <v>27</v>
      </c>
      <c r="L183" t="s">
        <v>501</v>
      </c>
      <c r="M183" t="s">
        <v>502</v>
      </c>
    </row>
    <row r="184" spans="1:13" hidden="1" x14ac:dyDescent="0.3">
      <c r="A184" s="5" t="str">
        <f t="shared" si="10"/>
        <v>SLH - Translation Hub</v>
      </c>
      <c r="B184" s="5" t="str">
        <f t="shared" si="11"/>
        <v>SAP Translation Hub RTC1 (1610)</v>
      </c>
      <c r="C184" t="s">
        <v>476</v>
      </c>
      <c r="D184" s="5" t="str">
        <f>HYPERLINK("https://IFP.wdf.sap.corp/prs/link.do?id=6CAE8B28C5DB1EE685E83EE2AD80FBFB&amp;type=product-standard-requirement","SLC-18 - Be able to deliver and apply urgent corrections at short notice.")</f>
        <v>SLC-18 - Be able to deliver and apply urgent corrections at short notice.</v>
      </c>
      <c r="E184" t="s">
        <v>25</v>
      </c>
      <c r="H184" t="s">
        <v>18</v>
      </c>
      <c r="I184" t="s">
        <v>19</v>
      </c>
      <c r="J184" t="s">
        <v>189</v>
      </c>
      <c r="K184" t="s">
        <v>27</v>
      </c>
      <c r="L184" t="s">
        <v>503</v>
      </c>
      <c r="M184" t="s">
        <v>504</v>
      </c>
    </row>
    <row r="185" spans="1:13" hidden="1" x14ac:dyDescent="0.3">
      <c r="A185" s="5" t="str">
        <f t="shared" si="10"/>
        <v>SLH - Translation Hub</v>
      </c>
      <c r="B185" s="5" t="str">
        <f t="shared" si="11"/>
        <v>SAP Translation Hub RTC1 (1610)</v>
      </c>
      <c r="C185" t="s">
        <v>476</v>
      </c>
      <c r="D185" s="5" t="str">
        <f>HYPERLINK("https://IFP.wdf.sap.corp/prs/link.do?id=6CAE8B28C5DB1EE685E83EE2AD819BFB&amp;type=product-standard-requirement","SLC-19 - Software shall be shipped via SAP standard channels and mechanisms on")</f>
        <v>SLC-19 - Software shall be shipped via SAP standard channels and mechanisms on</v>
      </c>
      <c r="E185" t="s">
        <v>121</v>
      </c>
      <c r="H185" t="s">
        <v>18</v>
      </c>
      <c r="I185" t="s">
        <v>19</v>
      </c>
      <c r="J185" t="s">
        <v>189</v>
      </c>
      <c r="K185" t="s">
        <v>27</v>
      </c>
      <c r="L185" t="s">
        <v>505</v>
      </c>
      <c r="M185" t="s">
        <v>506</v>
      </c>
    </row>
    <row r="186" spans="1:13" hidden="1" x14ac:dyDescent="0.3">
      <c r="A186" s="5" t="str">
        <f t="shared" si="10"/>
        <v>SLH - Translation Hub</v>
      </c>
      <c r="B186" s="5" t="str">
        <f t="shared" si="11"/>
        <v>SAP Translation Hub RTC1 (1610)</v>
      </c>
      <c r="C186" t="s">
        <v>476</v>
      </c>
      <c r="D186" s="5" t="str">
        <f>HYPERLINK("https://IFP.wdf.sap.corp/prs/link.do?id=6CAE8B28C5DB1EE685E83EE2AD835BFB&amp;type=product-standard-requirement","SLC-23 - Use existing integration technologies for hybrid scenarios.")</f>
        <v>SLC-23 - Use existing integration technologies for hybrid scenarios.</v>
      </c>
      <c r="E186" t="s">
        <v>25</v>
      </c>
      <c r="H186" t="s">
        <v>18</v>
      </c>
      <c r="I186" t="s">
        <v>19</v>
      </c>
      <c r="J186" t="s">
        <v>189</v>
      </c>
      <c r="K186" t="s">
        <v>27</v>
      </c>
      <c r="L186" t="s">
        <v>507</v>
      </c>
      <c r="M186" t="s">
        <v>508</v>
      </c>
    </row>
    <row r="187" spans="1:13" hidden="1" x14ac:dyDescent="0.3">
      <c r="A187" s="5" t="str">
        <f t="shared" si="10"/>
        <v>SLH - Translation Hub</v>
      </c>
      <c r="B187" s="5" t="str">
        <f t="shared" si="11"/>
        <v>SAP Translation Hub RTC1 (1610)</v>
      </c>
      <c r="C187" t="s">
        <v>476</v>
      </c>
      <c r="D187" s="5" t="str">
        <f>HYPERLINK("https://IFP.wdf.sap.corp/prs/link.do?id=6CAE8B28C5DB1EE685E83EE2AD83FBFB&amp;type=product-standard-requirement","SLC-25 - Manage source code using SAP standard revision control system")</f>
        <v>SLC-25 - Manage source code using SAP standard revision control system</v>
      </c>
      <c r="E187" t="s">
        <v>121</v>
      </c>
      <c r="H187" t="s">
        <v>18</v>
      </c>
      <c r="I187" t="s">
        <v>19</v>
      </c>
      <c r="J187" t="s">
        <v>189</v>
      </c>
      <c r="K187" t="s">
        <v>27</v>
      </c>
      <c r="L187" t="s">
        <v>509</v>
      </c>
      <c r="M187" t="s">
        <v>510</v>
      </c>
    </row>
    <row r="188" spans="1:13" hidden="1" x14ac:dyDescent="0.3">
      <c r="A188" s="5" t="str">
        <f t="shared" si="10"/>
        <v>SLH - Translation Hub</v>
      </c>
      <c r="B188" s="5" t="str">
        <f t="shared" si="11"/>
        <v>SAP Translation Hub RTC1 (1610)</v>
      </c>
      <c r="C188" t="s">
        <v>476</v>
      </c>
      <c r="D188" s="5" t="str">
        <f>HYPERLINK("https://IFP.wdf.sap.corp/prs/link.do?id=6CAE8B28C5DB1EE685E83EE2AD849BFB&amp;type=product-standard-requirement","SLC-26 - Develop with a reproducible, automated, auditable make/build process.")</f>
        <v>SLC-26 - Develop with a reproducible, automated, auditable make/build process.</v>
      </c>
      <c r="E188" t="s">
        <v>121</v>
      </c>
      <c r="H188" t="s">
        <v>18</v>
      </c>
      <c r="I188" t="s">
        <v>19</v>
      </c>
      <c r="J188" t="s">
        <v>189</v>
      </c>
      <c r="K188" t="s">
        <v>27</v>
      </c>
      <c r="L188" t="s">
        <v>511</v>
      </c>
      <c r="M188" t="s">
        <v>512</v>
      </c>
    </row>
    <row r="189" spans="1:13" hidden="1" x14ac:dyDescent="0.3">
      <c r="A189" s="5" t="str">
        <f t="shared" si="10"/>
        <v>SLH - Translation Hub</v>
      </c>
      <c r="B189" s="5" t="str">
        <f t="shared" si="11"/>
        <v>SAP Translation Hub RTC1 (1610)</v>
      </c>
      <c r="C189" t="s">
        <v>476</v>
      </c>
      <c r="D189" s="5" t="str">
        <f>HYPERLINK("https://IFP.wdf.sap.corp/prs/link.do?id=6CAE8B28C5DB1EE685E83EE2AD853BFB&amp;type=product-standard-requirement","SLC-28 - Providers of developer tools must ensure automated production.")</f>
        <v>SLC-28 - Providers of developer tools must ensure automated production.</v>
      </c>
      <c r="E189" t="s">
        <v>121</v>
      </c>
      <c r="H189" t="s">
        <v>18</v>
      </c>
      <c r="I189" t="s">
        <v>19</v>
      </c>
      <c r="J189" t="s">
        <v>189</v>
      </c>
      <c r="K189" t="s">
        <v>27</v>
      </c>
      <c r="L189" t="s">
        <v>513</v>
      </c>
      <c r="M189" t="s">
        <v>514</v>
      </c>
    </row>
    <row r="190" spans="1:13" hidden="1" x14ac:dyDescent="0.3">
      <c r="A190" s="5" t="str">
        <f t="shared" si="10"/>
        <v>SLH - Translation Hub</v>
      </c>
      <c r="B190" s="5" t="str">
        <f t="shared" si="11"/>
        <v>SAP Translation Hub RTC1 (1610)</v>
      </c>
      <c r="C190" t="s">
        <v>476</v>
      </c>
      <c r="D190" s="5" t="str">
        <f>HYPERLINK("https://IFP.wdf.sap.corp/prs/link.do?id=6CAE8B28C5DB1EE685E83EE2AD85FBFB&amp;type=product-standard-requirement","SLC-29 - Follow SAP standard assembly and build process.")</f>
        <v>SLC-29 - Follow SAP standard assembly and build process.</v>
      </c>
      <c r="E190" t="s">
        <v>121</v>
      </c>
      <c r="H190" t="s">
        <v>18</v>
      </c>
      <c r="I190" t="s">
        <v>19</v>
      </c>
      <c r="J190" t="s">
        <v>189</v>
      </c>
      <c r="K190" t="s">
        <v>27</v>
      </c>
      <c r="L190" t="s">
        <v>515</v>
      </c>
      <c r="M190" t="s">
        <v>516</v>
      </c>
    </row>
    <row r="191" spans="1:13" hidden="1" x14ac:dyDescent="0.3">
      <c r="A191" s="5" t="str">
        <f t="shared" si="10"/>
        <v>SLH - Translation Hub</v>
      </c>
      <c r="B191" s="5" t="str">
        <f t="shared" si="11"/>
        <v>SAP Translation Hub RTC1 (1610)</v>
      </c>
      <c r="C191" t="s">
        <v>476</v>
      </c>
      <c r="D191" s="5" t="str">
        <f>HYPERLINK("https://IFP.wdf.sap.corp/prs/link.do?id=6CAE8B28C5DB1EE685E83EE2AD871BFB&amp;type=product-standard-requirement","SLC-31 - Follow the SAP Web Browser platforms standard.")</f>
        <v>SLC-31 - Follow the SAP Web Browser platforms standard.</v>
      </c>
      <c r="E191" t="s">
        <v>16</v>
      </c>
      <c r="F191" t="s">
        <v>517</v>
      </c>
      <c r="H191" t="s">
        <v>18</v>
      </c>
      <c r="I191" t="s">
        <v>19</v>
      </c>
      <c r="J191" t="s">
        <v>189</v>
      </c>
      <c r="K191" t="s">
        <v>27</v>
      </c>
      <c r="L191" t="s">
        <v>518</v>
      </c>
      <c r="M191" t="s">
        <v>519</v>
      </c>
    </row>
    <row r="192" spans="1:13" hidden="1" x14ac:dyDescent="0.3">
      <c r="A192" s="5" t="str">
        <f t="shared" si="10"/>
        <v>SLH - Translation Hub</v>
      </c>
      <c r="B192" s="5" t="str">
        <f t="shared" si="11"/>
        <v>SAP Translation Hub RTC1 (1610)</v>
      </c>
      <c r="C192" t="s">
        <v>476</v>
      </c>
      <c r="D192" s="5" t="str">
        <f>HYPERLINK("https://IFP.wdf.sap.corp/prs/link.do?id=6CAE8B28C5DB1EE685E83EE2AD879BFB&amp;type=product-standard-requirement","SLC-32 - An update shall not lead to downtime for end users.")</f>
        <v>SLC-32 - An update shall not lead to downtime for end users.</v>
      </c>
      <c r="E192" t="s">
        <v>16</v>
      </c>
      <c r="F192" t="s">
        <v>520</v>
      </c>
      <c r="H192" t="s">
        <v>18</v>
      </c>
      <c r="I192" t="s">
        <v>19</v>
      </c>
      <c r="J192" t="s">
        <v>189</v>
      </c>
      <c r="K192" t="s">
        <v>27</v>
      </c>
      <c r="L192" t="s">
        <v>521</v>
      </c>
      <c r="M192" t="s">
        <v>522</v>
      </c>
    </row>
    <row r="193" spans="1:13" hidden="1" x14ac:dyDescent="0.3">
      <c r="A193" s="5" t="str">
        <f t="shared" si="10"/>
        <v>SLH - Translation Hub</v>
      </c>
      <c r="B193" s="5" t="str">
        <f t="shared" si="11"/>
        <v>SAP Translation Hub RTC1 (1610)</v>
      </c>
      <c r="C193" t="s">
        <v>476</v>
      </c>
      <c r="D193" s="5" t="str">
        <f>HYPERLINK("https://IFP.wdf.sap.corp/prs/link.do?id=6CAE8B28C5DB1EE685E83EE2AD881BFB&amp;type=product-standard-requirement","SLC-33 - Support a rollback of cloud services to an earlier consistent state.")</f>
        <v>SLC-33 - Support a rollback of cloud services to an earlier consistent state.</v>
      </c>
      <c r="E193" t="s">
        <v>121</v>
      </c>
      <c r="H193" t="s">
        <v>18</v>
      </c>
      <c r="I193" t="s">
        <v>19</v>
      </c>
      <c r="J193" t="s">
        <v>189</v>
      </c>
      <c r="K193" t="s">
        <v>27</v>
      </c>
      <c r="L193" t="s">
        <v>523</v>
      </c>
      <c r="M193" t="s">
        <v>524</v>
      </c>
    </row>
    <row r="194" spans="1:13" hidden="1" x14ac:dyDescent="0.3">
      <c r="A194" s="5" t="str">
        <f t="shared" si="10"/>
        <v>SLH - Translation Hub</v>
      </c>
      <c r="B194" s="5" t="str">
        <f t="shared" si="11"/>
        <v>SAP Translation Hub RTC1 (1610)</v>
      </c>
      <c r="C194" t="s">
        <v>476</v>
      </c>
      <c r="D194" s="5" t="str">
        <f>HYPERLINK("https://IFP.wdf.sap.corp/prs/link.do?id=6CAE8B28C5DB1EE685E83EE2AD88BBFB&amp;type=product-standard-requirement","SLC-34 - Enable the safe deprecation of services / functions.")</f>
        <v>SLC-34 - Enable the safe deprecation of services / functions.</v>
      </c>
      <c r="E194" t="s">
        <v>25</v>
      </c>
      <c r="H194" t="s">
        <v>18</v>
      </c>
      <c r="I194" t="s">
        <v>19</v>
      </c>
      <c r="J194" t="s">
        <v>189</v>
      </c>
      <c r="K194" t="s">
        <v>27</v>
      </c>
      <c r="L194" t="s">
        <v>525</v>
      </c>
      <c r="M194" t="s">
        <v>526</v>
      </c>
    </row>
    <row r="195" spans="1:13" hidden="1" x14ac:dyDescent="0.3">
      <c r="A195" s="5" t="str">
        <f t="shared" si="10"/>
        <v>SLH - Translation Hub</v>
      </c>
      <c r="B195" s="5" t="str">
        <f t="shared" si="11"/>
        <v>SAP Translation Hub RTC1 (1610)</v>
      </c>
      <c r="C195" t="s">
        <v>476</v>
      </c>
      <c r="D195" s="5" t="str">
        <f>HYPERLINK("https://IFP.wdf.sap.corp/prs/link.do?id=6CAE8B28C5DB1EE685E83EE2AD893BFB&amp;type=product-standard-requirement","SLC-35 - Ensure up- and downwards compatibility of services and APIs.")</f>
        <v>SLC-35 - Ensure up- and downwards compatibility of services and APIs.</v>
      </c>
      <c r="E195" t="s">
        <v>25</v>
      </c>
      <c r="H195" t="s">
        <v>18</v>
      </c>
      <c r="I195" t="s">
        <v>19</v>
      </c>
      <c r="J195" t="s">
        <v>189</v>
      </c>
      <c r="K195" t="s">
        <v>27</v>
      </c>
      <c r="L195" t="s">
        <v>527</v>
      </c>
      <c r="M195" t="s">
        <v>528</v>
      </c>
    </row>
    <row r="196" spans="1:13" hidden="1" x14ac:dyDescent="0.3">
      <c r="A196" s="5" t="str">
        <f t="shared" si="10"/>
        <v>SLH - Translation Hub</v>
      </c>
      <c r="B196" s="5" t="str">
        <f t="shared" si="11"/>
        <v>SAP Translation Hub RTC1 (1610)</v>
      </c>
      <c r="C196" t="s">
        <v>476</v>
      </c>
      <c r="D196" s="5" t="str">
        <f>HYPERLINK("https://IFP.wdf.sap.corp/prs/link.do?id=6CAE8B28C5DB1EE685E83EE2AD89BBFB&amp;type=product-standard-requirement","SLC-36 - New innovation / functionality shall be delivered in an inactive mode")</f>
        <v>SLC-36 - New innovation / functionality shall be delivered in an inactive mode</v>
      </c>
      <c r="E196" t="s">
        <v>16</v>
      </c>
      <c r="F196" t="s">
        <v>529</v>
      </c>
      <c r="H196" t="s">
        <v>18</v>
      </c>
      <c r="I196" t="s">
        <v>19</v>
      </c>
      <c r="J196" t="s">
        <v>189</v>
      </c>
      <c r="K196" t="s">
        <v>27</v>
      </c>
      <c r="L196" t="s">
        <v>530</v>
      </c>
      <c r="M196" t="s">
        <v>531</v>
      </c>
    </row>
  </sheetData>
  <autoFilter ref="A4:M196">
    <filterColumn colId="2">
      <filters>
        <filter val="Globalization"/>
      </filters>
    </filterColumn>
  </autoFilter>
  <pageMargins left="0.7" right="0.7" top="0.75" bottom="0.75" header="0.3" footer="0.3"/>
  <pageSetup paperSize="9" orientation="portrait" horizontalDpi="30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SIRIUS PSC Download</dc:creator>
  <cp:lastModifiedBy>Varshney, Richa (external - Project)</cp:lastModifiedBy>
  <cp:revision>1</cp:revision>
  <dcterms:created xsi:type="dcterms:W3CDTF">2016-09-28T13:47:33Z</dcterms:created>
  <dcterms:modified xsi:type="dcterms:W3CDTF">2016-10-14T05:52:35Z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-237155313</vt:i4>
  </property>
  <property fmtid="{D5CDD505-2E9C-101B-9397-08002B2CF9AE}" pid="3" name="_NewReviewCycle">
    <vt:lpwstr/>
  </property>
  <property fmtid="{D5CDD505-2E9C-101B-9397-08002B2CF9AE}" pid="4" name="_EmailSubject">
    <vt:lpwstr>Volume Estimator - Product Standard Verification</vt:lpwstr>
  </property>
  <property fmtid="{D5CDD505-2E9C-101B-9397-08002B2CF9AE}" pid="5" name="_AuthorEmail">
    <vt:lpwstr>deepti.lal@sap.com</vt:lpwstr>
  </property>
  <property fmtid="{D5CDD505-2E9C-101B-9397-08002B2CF9AE}" pid="6" name="_AuthorEmailDisplayName">
    <vt:lpwstr>Lal, Deepti (external - Project)</vt:lpwstr>
  </property>
  <property fmtid="{D5CDD505-2E9C-101B-9397-08002B2CF9AE}" pid="7" name="_ReviewingToolsShownOnce">
    <vt:lpwstr/>
  </property>
</Properties>
</file>