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ADC615A9-91A2-4147-BA6B-D715AB0EFEFA}" xr6:coauthVersionLast="47" xr6:coauthVersionMax="47" xr10:uidLastSave="{00000000-0000-0000-0000-000000000000}"/>
  <bookViews>
    <workbookView xWindow="-120" yWindow="-120" windowWidth="20730" windowHeight="11040" xr2:uid="{34CF7D8B-4B5D-4C46-8435-05FDBC5611A7}"/>
  </bookViews>
  <sheets>
    <sheet name="Sheet1" sheetId="1" r:id="rId1"/>
  </sheets>
  <externalReferences>
    <externalReference r:id="rId2"/>
  </externalReferences>
  <definedNames>
    <definedName name="_xlchart.v1.0" hidden="1">[1]Statistics!$A$491:$J$491</definedName>
    <definedName name="_xlchart.v1.1" hidden="1">[1]Statistics!$A$492:$J$492</definedName>
    <definedName name="_xlchart.v1.10" hidden="1">[1]Statistics!$C$306:$I$306</definedName>
    <definedName name="_xlchart.v1.2" hidden="1">[1]Statistics!$A$493:$J$493</definedName>
    <definedName name="_xlchart.v1.3" hidden="1">[1]Statistics!$A$494:$J$494</definedName>
    <definedName name="_xlchart.v1.4" hidden="1">[1]Statistics!$A$495:$J$495</definedName>
    <definedName name="_xlchart.v1.5" hidden="1">[1]Statistics!$A$496:$J$496</definedName>
    <definedName name="_xlchart.v1.6" hidden="1">[1]Statistics!$A$497:$J$497</definedName>
    <definedName name="_xlchart.v1.7" hidden="1">[1]Statistics!$A$498:$J$498</definedName>
    <definedName name="_xlchart.v1.8" hidden="1">[1]Statistics!$A$499:$J$499</definedName>
    <definedName name="_xlchart.v1.9" hidden="1">[1]Statistics!$A$500:$J$500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47" i="1" l="1"/>
  <c r="C1147" i="1"/>
  <c r="D1127" i="1"/>
  <c r="D1126" i="1"/>
  <c r="D1129" i="1" s="1"/>
  <c r="D1124" i="1"/>
  <c r="E1111" i="1"/>
  <c r="E1110" i="1"/>
  <c r="D1095" i="1"/>
  <c r="D1086" i="1"/>
  <c r="D1075" i="1"/>
  <c r="D1069" i="1"/>
  <c r="D1063" i="1"/>
  <c r="D1053" i="1"/>
  <c r="F1044" i="1"/>
  <c r="D1038" i="1"/>
  <c r="D1027" i="1"/>
  <c r="D1018" i="1"/>
  <c r="D1006" i="1"/>
  <c r="E996" i="1"/>
  <c r="E983" i="1"/>
  <c r="D973" i="1"/>
  <c r="D960" i="1"/>
  <c r="D962" i="1" s="1"/>
  <c r="B946" i="1"/>
  <c r="B927" i="1"/>
  <c r="B909" i="1"/>
  <c r="D892" i="1"/>
  <c r="D891" i="1"/>
  <c r="D890" i="1"/>
  <c r="C887" i="1"/>
  <c r="C886" i="1"/>
  <c r="C885" i="1"/>
  <c r="D861" i="1"/>
  <c r="D860" i="1"/>
  <c r="D859" i="1"/>
  <c r="C856" i="1"/>
  <c r="C855" i="1"/>
  <c r="C854" i="1"/>
  <c r="D831" i="1"/>
  <c r="D830" i="1"/>
  <c r="D829" i="1"/>
  <c r="C826" i="1"/>
  <c r="C825" i="1"/>
  <c r="C824" i="1"/>
  <c r="D802" i="1"/>
  <c r="D801" i="1"/>
  <c r="D800" i="1"/>
  <c r="C797" i="1"/>
  <c r="C796" i="1"/>
  <c r="C795" i="1"/>
  <c r="D774" i="1"/>
  <c r="D773" i="1"/>
  <c r="D772" i="1"/>
  <c r="D771" i="1"/>
  <c r="C768" i="1"/>
  <c r="C767" i="1"/>
  <c r="C766" i="1"/>
  <c r="B739" i="1"/>
  <c r="B736" i="1"/>
  <c r="B711" i="1"/>
  <c r="B708" i="1"/>
  <c r="B682" i="1"/>
  <c r="B679" i="1"/>
  <c r="B654" i="1"/>
  <c r="B651" i="1"/>
  <c r="B629" i="1"/>
  <c r="B626" i="1"/>
  <c r="G608" i="1"/>
  <c r="F608" i="1"/>
  <c r="G607" i="1"/>
  <c r="F607" i="1"/>
  <c r="C607" i="1"/>
  <c r="G606" i="1"/>
  <c r="F606" i="1"/>
  <c r="C605" i="1" s="1"/>
  <c r="C606" i="1"/>
  <c r="C601" i="1"/>
  <c r="C600" i="1"/>
  <c r="C599" i="1"/>
  <c r="B541" i="1"/>
  <c r="D544" i="1"/>
  <c r="D540" i="1"/>
  <c r="D539" i="1" a="1"/>
  <c r="D543" i="1" s="1"/>
  <c r="B539" i="1"/>
  <c r="C535" i="1"/>
  <c r="B472" i="1"/>
  <c r="D470" i="1" a="1"/>
  <c r="D472" i="1" s="1"/>
  <c r="B470" i="1"/>
  <c r="B466" i="1"/>
  <c r="C409" i="1"/>
  <c r="C388" i="1"/>
  <c r="C384" i="1"/>
  <c r="C383" i="1" a="1"/>
  <c r="C387" i="1" s="1"/>
  <c r="C342" i="1"/>
  <c r="C341" i="1"/>
  <c r="C307" i="1"/>
  <c r="C308" i="1" s="1"/>
  <c r="C306" i="1"/>
  <c r="C303" i="1"/>
  <c r="C300" i="1"/>
  <c r="B293" i="1"/>
  <c r="E296" i="1"/>
  <c r="E292" i="1"/>
  <c r="E291" i="1" a="1"/>
  <c r="E295" i="1" s="1"/>
  <c r="B291" i="1"/>
  <c r="C274" i="1"/>
  <c r="C271" i="1"/>
  <c r="C268" i="1"/>
  <c r="B262" i="1"/>
  <c r="E265" i="1"/>
  <c r="E261" i="1"/>
  <c r="E260" i="1" a="1"/>
  <c r="E264" i="1" s="1"/>
  <c r="B260" i="1"/>
  <c r="C238" i="1"/>
  <c r="C237" i="1"/>
  <c r="C236" i="1"/>
  <c r="C235" i="1"/>
  <c r="C234" i="1"/>
  <c r="F231" i="1"/>
  <c r="H231" i="1" s="1"/>
  <c r="D231" i="1"/>
  <c r="H230" i="1"/>
  <c r="F230" i="1"/>
  <c r="D230" i="1"/>
  <c r="F229" i="1"/>
  <c r="H229" i="1" s="1"/>
  <c r="D229" i="1"/>
  <c r="F228" i="1"/>
  <c r="D228" i="1"/>
  <c r="H228" i="1" s="1"/>
  <c r="F227" i="1"/>
  <c r="H227" i="1" s="1"/>
  <c r="D227" i="1"/>
  <c r="C224" i="1"/>
  <c r="C223" i="1"/>
  <c r="C222" i="1"/>
  <c r="C221" i="1"/>
  <c r="C220" i="1"/>
  <c r="B204" i="1"/>
  <c r="C200" i="1"/>
  <c r="C199" i="1"/>
  <c r="C201" i="1" s="1"/>
  <c r="B196" i="1"/>
  <c r="B175" i="1"/>
  <c r="B172" i="1"/>
  <c r="C156" i="1"/>
  <c r="C155" i="1"/>
  <c r="C154" i="1"/>
  <c r="B151" i="1"/>
  <c r="B139" i="1"/>
  <c r="B136" i="1"/>
  <c r="C132" i="1"/>
  <c r="C131" i="1"/>
  <c r="C133" i="1" s="1"/>
  <c r="B115" i="1"/>
  <c r="B112" i="1"/>
  <c r="C108" i="1"/>
  <c r="C109" i="1" s="1"/>
  <c r="C107" i="1"/>
  <c r="B93" i="1"/>
  <c r="B90" i="1"/>
  <c r="C87" i="1"/>
  <c r="C86" i="1"/>
  <c r="C85" i="1"/>
  <c r="C84" i="1"/>
  <c r="B69" i="1"/>
  <c r="B66" i="1"/>
  <c r="B63" i="1"/>
  <c r="B47" i="1"/>
  <c r="B44" i="1"/>
  <c r="B41" i="1"/>
  <c r="B28" i="1"/>
  <c r="B25" i="1"/>
  <c r="B22" i="1"/>
  <c r="E262" i="1" l="1"/>
  <c r="E293" i="1"/>
  <c r="E297" i="1"/>
  <c r="C385" i="1"/>
  <c r="D470" i="1"/>
  <c r="D474" i="1"/>
  <c r="D541" i="1"/>
  <c r="D545" i="1"/>
  <c r="E263" i="1"/>
  <c r="E294" i="1"/>
  <c r="C386" i="1"/>
  <c r="D471" i="1"/>
  <c r="D475" i="1"/>
  <c r="D542" i="1"/>
  <c r="D546" i="1"/>
  <c r="D473" i="1"/>
  <c r="E260" i="1"/>
  <c r="E291" i="1"/>
  <c r="C383" i="1"/>
  <c r="D539" i="1"/>
</calcChain>
</file>

<file path=xl/sharedStrings.xml><?xml version="1.0" encoding="utf-8"?>
<sst xmlns="http://schemas.openxmlformats.org/spreadsheetml/2006/main" count="634" uniqueCount="355">
  <si>
    <t>Module 1</t>
  </si>
  <si>
    <t>Applied Statistics in Excel</t>
  </si>
  <si>
    <t>Assignment Submitted by,</t>
  </si>
  <si>
    <t>Name:</t>
  </si>
  <si>
    <t>Rana Vivekkumar R.</t>
  </si>
  <si>
    <t>Course:</t>
  </si>
  <si>
    <t>Data Science</t>
  </si>
  <si>
    <t>Questions on measure of central tendency</t>
  </si>
  <si>
    <t>1) Business Problem: A retail store wants to analyze the sales data of a particular product category to understand the typical sales performance and make strategic decisions.</t>
  </si>
  <si>
    <t>Week</t>
  </si>
  <si>
    <t xml:space="preserve">Units </t>
  </si>
  <si>
    <t xml:space="preserve">Question: </t>
  </si>
  <si>
    <t xml:space="preserve">1. Mean: What is the average weekly sales of the product category? </t>
  </si>
  <si>
    <t>ANS</t>
  </si>
  <si>
    <t>units</t>
  </si>
  <si>
    <t xml:space="preserve">2. Median: What is the typical or central sales value for the product category? </t>
  </si>
  <si>
    <t>3. Mode: Are there any recurring or most frequently occurring sales figures for the product category?</t>
  </si>
  <si>
    <t>2) Business Problem: A restaurant wants to analyze the waiting times of its customers to understand the typical waiting experience and improve service efficiency.</t>
  </si>
  <si>
    <t>Time(min)</t>
  </si>
  <si>
    <t xml:space="preserve">1. Mean: What is the average waiting time for customers at the restaurant? </t>
  </si>
  <si>
    <t>min</t>
  </si>
  <si>
    <t xml:space="preserve">2. Median: What is the typical or central waiting time experienced by customers? </t>
  </si>
  <si>
    <t>3. Mode: Are there any recurring or most frequently occurring waiting times for customers?</t>
  </si>
  <si>
    <t>3) Business Problem: A car rental company wants to analyze the rental durations of its customers to understand the typical rental period and optimize its pricing and fleet management strategies.</t>
  </si>
  <si>
    <t>The Rental Durations(in days)</t>
  </si>
  <si>
    <t>1. Mean: What is the average rental duration for customers at the car rental company?</t>
  </si>
  <si>
    <t>(3 days)</t>
  </si>
  <si>
    <t>2. Median: What is the typical or central rental duration experienced by customers?</t>
  </si>
  <si>
    <t>days</t>
  </si>
  <si>
    <t>3. Mode: Are there any recurring or most frequently occurring rental durations for customers?</t>
  </si>
  <si>
    <t>Questions on measure of dispersion</t>
  </si>
  <si>
    <t>1) Problem: A manufacturing company wants to analyze the production output of a specific machine to understand the variability or spread in its performance.</t>
  </si>
  <si>
    <t>The no. of units produced per hour</t>
  </si>
  <si>
    <t>Days</t>
  </si>
  <si>
    <t>Units</t>
  </si>
  <si>
    <t>1. Range: What is the range of the production output for the machine?</t>
  </si>
  <si>
    <t>Min</t>
  </si>
  <si>
    <t>Max</t>
  </si>
  <si>
    <t>Mean</t>
  </si>
  <si>
    <t>Range</t>
  </si>
  <si>
    <t>2. Variance: What is the variance of the production output for the machine?</t>
  </si>
  <si>
    <t>units Variance</t>
  </si>
  <si>
    <t>3. Standard Deviation: What is the standard deviation of the production output for the machine?</t>
  </si>
  <si>
    <t>St.Deviation</t>
  </si>
  <si>
    <t>2) Problem: A retail store wants to analyze the sales of a specific product to understand the variability in daily sales and assess its inventory management.</t>
  </si>
  <si>
    <t>The Daily Sales (in dollars)</t>
  </si>
  <si>
    <t>1. Range: What is the range of the daily sales?</t>
  </si>
  <si>
    <t>$</t>
  </si>
  <si>
    <t>2. Variance: What is the variance of the daily sales?</t>
  </si>
  <si>
    <t>$ Variance</t>
  </si>
  <si>
    <t>3. Standard Deviation: What is the standard deviation of the daily sales?</t>
  </si>
  <si>
    <t>3) Problem: An e-commerce platform wants to analyze the delivery times of its shipments to understand the variability in order fulfillment and optimize its logistics operations.</t>
  </si>
  <si>
    <t>The Delivery Times (in days)</t>
  </si>
  <si>
    <t>1. Range: What is the range of the delivery times?</t>
  </si>
  <si>
    <t>2. Variance: What is the variance of the delivery times?</t>
  </si>
  <si>
    <t>Variance</t>
  </si>
  <si>
    <t>3. Standard Deviation: What is the standard deviation of the delivery times?</t>
  </si>
  <si>
    <t>4) Problem : A company wants to analyze the monthly revenue generated by one of its products to understand its performance and variability.</t>
  </si>
  <si>
    <t>The Monthly Revenue (in thousands of dollars)</t>
  </si>
  <si>
    <t>1. Measure of Central Tendency: What is the average monthly revenue for the product?</t>
  </si>
  <si>
    <t>$ Average Revenue</t>
  </si>
  <si>
    <t>2. Measure of Dispersion: What is the range of monthly revenue for the product?</t>
  </si>
  <si>
    <t>5) Problem : A survey was conducted to gather feedback from customers regarding their satisfaction with a particular service on a scale of 1 to 10.</t>
  </si>
  <si>
    <t>The Satisfaction Ratings</t>
  </si>
  <si>
    <t>1. Measure of Central Tendency: What is the average satisfaction rating?</t>
  </si>
  <si>
    <t>Average Rating</t>
  </si>
  <si>
    <t>2. Measure of Dispersion: What is the standard deviation of the satisfaction ratings</t>
  </si>
  <si>
    <t>6) Problem :A company wants to analyze the customer wait times at its call center to assess the efficiency of its customer service operations.</t>
  </si>
  <si>
    <t>The Wait Times (in min)</t>
  </si>
  <si>
    <t>1. Measure of Central Tendency: What is the average wait time for customers at the call center?</t>
  </si>
  <si>
    <t>Average Time</t>
  </si>
  <si>
    <t>2. Measure of Dispersion: What is the range of wait times for customers at the call center?</t>
  </si>
  <si>
    <t>3. Measure of Dispersion: What is the standard deviation of the wait times for customers at the call center?</t>
  </si>
  <si>
    <t>7) Problem : A transportation company wants to analyze the fuel efficiency of its vehicle fleet to identify any variations across different vehicle models.</t>
  </si>
  <si>
    <t>The Fuel Efficiency (in miles per gallon, mpg)</t>
  </si>
  <si>
    <t>Model A:</t>
  </si>
  <si>
    <t xml:space="preserve">Model B: </t>
  </si>
  <si>
    <t xml:space="preserve">Model C: </t>
  </si>
  <si>
    <t xml:space="preserve">Model D: </t>
  </si>
  <si>
    <t>Model E:</t>
  </si>
  <si>
    <t>1. Measure of Central Tendency: What is the average fuel efficiency for each vehicle model?</t>
  </si>
  <si>
    <t>Avg</t>
  </si>
  <si>
    <t>2. Measure of Dispersion: What is the range of fuel efficiency for each vehicle model?</t>
  </si>
  <si>
    <t>mpg</t>
  </si>
  <si>
    <t>3. Measure of Dispersion: What is the variance of the fuel efficiency for each vehicle model?</t>
  </si>
  <si>
    <t>8) Problem : A company wants to analyze the ages of its employees to understand the age distribution and demographics within the organization</t>
  </si>
  <si>
    <t>The Ages</t>
  </si>
  <si>
    <t>1. Frequency Distribution: Create a frequency distribution table for the ages of the employees</t>
  </si>
  <si>
    <t>Interval</t>
  </si>
  <si>
    <t>Age Grp</t>
  </si>
  <si>
    <t>Frequency</t>
  </si>
  <si>
    <t>25-29</t>
  </si>
  <si>
    <t>30-34</t>
  </si>
  <si>
    <t>35-39</t>
  </si>
  <si>
    <t>40-44</t>
  </si>
  <si>
    <t>45-49</t>
  </si>
  <si>
    <t>2. Mode: What is the mode (most common age) among the employees?</t>
  </si>
  <si>
    <t>Mode</t>
  </si>
  <si>
    <t>Age</t>
  </si>
  <si>
    <t>3. Median: What is the median age of the employees?</t>
  </si>
  <si>
    <t>Median</t>
  </si>
  <si>
    <t>4. Range: What is the range of ages among the employees?</t>
  </si>
  <si>
    <t>9) Problem :A retail store wants to analyze the purchase amounts made by customers to understand their spending habits.</t>
  </si>
  <si>
    <t>The Purchase Amounts (in Dollars)</t>
  </si>
  <si>
    <t>1. Frequency Distribution: Create a frequency distribution table for the purchase amounts.</t>
  </si>
  <si>
    <t>20-29</t>
  </si>
  <si>
    <t>30-39</t>
  </si>
  <si>
    <t>40-49</t>
  </si>
  <si>
    <t>50-59</t>
  </si>
  <si>
    <t>60-69</t>
  </si>
  <si>
    <t>70-79</t>
  </si>
  <si>
    <t>2. Mode: What is the mode (most common purchase amount) among the customers?</t>
  </si>
  <si>
    <t>3. Median: What is the median purchase amount among the customers?</t>
  </si>
  <si>
    <t>4. Interquartile Range: What is the interquartile range of the purchase amounts?</t>
  </si>
  <si>
    <t>Q1</t>
  </si>
  <si>
    <t>Q3</t>
  </si>
  <si>
    <t>IQR</t>
  </si>
  <si>
    <t>10) Problem : A manufacturing company wants to analyze the defect rates of its production line to identify the frequency of different types of defects.</t>
  </si>
  <si>
    <t>The types of Defects</t>
  </si>
  <si>
    <t>Defect Type:</t>
  </si>
  <si>
    <t>A</t>
  </si>
  <si>
    <t xml:space="preserve"> B</t>
  </si>
  <si>
    <t xml:space="preserve"> C</t>
  </si>
  <si>
    <t xml:space="preserve"> D</t>
  </si>
  <si>
    <t xml:space="preserve"> E</t>
  </si>
  <si>
    <t xml:space="preserve"> F</t>
  </si>
  <si>
    <t>G</t>
  </si>
  <si>
    <t>Frequency:</t>
  </si>
  <si>
    <t>1. Bar Chart: Create a bar chart to visualize the frequency of different defect types</t>
  </si>
  <si>
    <t>2. Most Common Defect: Which defect type has the highest frequency?</t>
  </si>
  <si>
    <t>MCD</t>
  </si>
  <si>
    <t>3. Histogram: Create a histogram to represent the defect frequencies.</t>
  </si>
  <si>
    <t>11) Problem : A survey was conducted to gather feedback from customers about their satisfaction levels with a specific service on a scale of 1 to 5.</t>
  </si>
  <si>
    <t>1. Histogram: Create a histogram to visualize the distribution of satisfaction ratings.</t>
  </si>
  <si>
    <t>Rating</t>
  </si>
  <si>
    <t>2. Mode: Which satisfaction rating has the highest frequency?</t>
  </si>
  <si>
    <t>3. Bar Chart: Create a bar chart to display the frequency of each satisfaction rating</t>
  </si>
  <si>
    <t>12) Problem : A company wants to analyze the monthly sales figures of its products to understand the sales distribution across different price ranges</t>
  </si>
  <si>
    <t>The Monthly Sales Figures (in thousands of Dollars)</t>
  </si>
  <si>
    <t>1. Histogram: Create a histogram to visualize the sales distribution across different price ranges.</t>
  </si>
  <si>
    <t>2. Measure of Central Tendency: What is the average monthly sales figure?</t>
  </si>
  <si>
    <t>3. Bar Chart: Create a bar chart to display the frequency of sales in different price ranges.</t>
  </si>
  <si>
    <t>Price_Range</t>
  </si>
  <si>
    <t>Bin</t>
  </si>
  <si>
    <t>13) Problem : A study was conducted to analyze the response times of a website for different user locations.</t>
  </si>
  <si>
    <t>The Response Times (in milliseconds)</t>
  </si>
  <si>
    <t>1. Histogram: Create a histogram to visualize the distribution of response times.</t>
  </si>
  <si>
    <t>2. Measure of Central Tendency: What is the median response time?</t>
  </si>
  <si>
    <t>3. Bar Chart: Create a bar chart to display the frequency of response times within different ranges.</t>
  </si>
  <si>
    <t>Time</t>
  </si>
  <si>
    <t>115-119</t>
  </si>
  <si>
    <t>120-124</t>
  </si>
  <si>
    <t>125-129</t>
  </si>
  <si>
    <t>130-134</t>
  </si>
  <si>
    <t>135-139</t>
  </si>
  <si>
    <t>140-144</t>
  </si>
  <si>
    <t>145-149</t>
  </si>
  <si>
    <t>14) Problem : A company wants to analyze the sales performance of its products across different regions.</t>
  </si>
  <si>
    <t>The Sales Figures (in thousands of dollars)</t>
  </si>
  <si>
    <t>Region 1:</t>
  </si>
  <si>
    <t>Region 2:</t>
  </si>
  <si>
    <t>Region 3:</t>
  </si>
  <si>
    <t>1. Bar Chart: Create a bar chart to compare the sales figures across the three regions</t>
  </si>
  <si>
    <t>2. Measure of Central Tendency: What is the average sales figure for each region?</t>
  </si>
  <si>
    <t>3. Measure of Dispersion : What is the range of sales figures in each region?</t>
  </si>
  <si>
    <t>Questions on Measure of Skewness and Kurtosis</t>
  </si>
  <si>
    <t>1) Question : A company wants to analyze the monthly returns of its investment portfolio to understand the distribution and risk associated with the returns.</t>
  </si>
  <si>
    <t>The Monthly Returns (%)</t>
  </si>
  <si>
    <t>1. Skewness: Calculate the skewness of the monthly returns.</t>
  </si>
  <si>
    <t>2. Kurtosis: Calculate the kurtosis of the monthly returns</t>
  </si>
  <si>
    <t>3. Interpretation: Based on the skewness and kurtosis values, what can be said about the distribution of returns?</t>
  </si>
  <si>
    <t>The given data set is nearly symmetric and is flatter than the normal distribution</t>
  </si>
  <si>
    <t>2) Question : A research study wants to analyze the income distribution of a population to understand the level of income inequality.</t>
  </si>
  <si>
    <t>The Monthly Incomes (in thousands of dollars)</t>
  </si>
  <si>
    <t>1. Skewness: Calculate the skewness of the income distribution.</t>
  </si>
  <si>
    <t>2. Kurtosis: Calculate the kurtosis of the income distribution.</t>
  </si>
  <si>
    <t>3. Interpretation: Based on the skewness and kurtosis values, what can be inferred about the income inequality?</t>
  </si>
  <si>
    <t>As skewness is near 0 that means the data is near to symmetric and is not asymmetric</t>
  </si>
  <si>
    <t>As kurtosis is negative that means the data in the dataset are slightly flatter which means it is platykurtic</t>
  </si>
  <si>
    <t>3) Question : A survey was conducted to analyze the satisfaction ratings of customers on a scale of 1 to 5 for a specific product.</t>
  </si>
  <si>
    <t>1. Skewness: Calculate the skewness of the satisfaction ratings.</t>
  </si>
  <si>
    <t>2. Kurtosis: Calculate the kurtosis of the satisfaction ratings.</t>
  </si>
  <si>
    <t>3. Interpretation: Based on the skewness and kurtosis values, what can be inferred about the satisfaction ratings distribution?</t>
  </si>
  <si>
    <t xml:space="preserve">The resulting skewness value is negative, it indicates a left-skewed distribution, </t>
  </si>
  <si>
    <t>meaning the tail of the distribution is stretched towards the left</t>
  </si>
  <si>
    <t>The kurtosis is also negative so the data is flat and broader as compared to normal distribution</t>
  </si>
  <si>
    <t>4) Question : A study wants to analyze the distribution of house prices in a specific city to understand the market trends</t>
  </si>
  <si>
    <t>The House Prices (in thousands of dollars)</t>
  </si>
  <si>
    <t>1. Skewness: Calculate the skewness of the house price distribution</t>
  </si>
  <si>
    <t>2. Kurtosis: Calculate the kurtosis of the house price distribution.</t>
  </si>
  <si>
    <t>3. Interpretation: Based on the skewness and kurtosis values, what can be inferred about the distribution of house prices?</t>
  </si>
  <si>
    <t>The data is nearly symmetric because the skewness is not too much positive that means the rates of houses are almost same, there</t>
  </si>
  <si>
    <t>is no major difference. As kurtosis is negative that means the data in the dataset are slightly flatter which means it is platykurtic.</t>
  </si>
  <si>
    <t>5) Question : A company wants to analyze the waiting times of customers at a service center to improve operational efficiency.</t>
  </si>
  <si>
    <t>The Waiting Times (in minutes)</t>
  </si>
  <si>
    <t>1. Skewness: Calculate the skewness of the waiting time distribution</t>
  </si>
  <si>
    <t>2. Kurtosis : Calculate the kurtosis of the waiting time distribution.</t>
  </si>
  <si>
    <t>3. Interpretation: Based on the skewness and kurtosis values, what can be inferred about the waiting time distribution?</t>
  </si>
  <si>
    <t>Data's skewness and kurtosis is both in negative so the data is more towards left side.</t>
  </si>
  <si>
    <t>i.e., it has many smaller values and data is also flattened.</t>
  </si>
  <si>
    <t>Questions on Percentile and Quartiles</t>
  </si>
  <si>
    <t>1) Question : A company wants to analyze the salary distribution of its employees to determine the income levels at different percentiles.</t>
  </si>
  <si>
    <t>The Monthly Salaries (in thousands of dollars)</t>
  </si>
  <si>
    <t>1. Quartiles: Calculate the first quartile (Q1), median (Q2), and third quartile (Q3) of the salary distribution.</t>
  </si>
  <si>
    <t>Q2</t>
  </si>
  <si>
    <t>2. Percentiles: Calculate the 10th percentile, 25th percentile, 75th percentile, and 90th percentile of the salary distribution.</t>
  </si>
  <si>
    <t>10th percentile</t>
  </si>
  <si>
    <t>25th percentile</t>
  </si>
  <si>
    <t>75th percentile</t>
  </si>
  <si>
    <t>90th percentile</t>
  </si>
  <si>
    <t>2) Question : A research study wants to analyze the weight distribution of a sample of individuals to assess their health and body composition.</t>
  </si>
  <si>
    <t>The Weights (in kilograms)</t>
  </si>
  <si>
    <t>1. Quartiles: Calculate the first quartile (Q1), median (Q2), and third quartile (Q3) of the weight distribution.</t>
  </si>
  <si>
    <t>2. Percentiles: Calculate the 15th percentile, 50th percentile, and 85th percentile of the weight distribution</t>
  </si>
  <si>
    <t>15th percentile</t>
  </si>
  <si>
    <t>50th percentile</t>
  </si>
  <si>
    <t>85th percentile</t>
  </si>
  <si>
    <t>3) Question : A retail store wants to analyze the distribution of customer purchase amounts to identify their spending patterns.</t>
  </si>
  <si>
    <t>The Purchase Amounts (in dollars)</t>
  </si>
  <si>
    <t>1. Quartiles: Calculate the first quartile (Q1), median (Q2), and third quartile (Q3) of the purchase amount distribution.</t>
  </si>
  <si>
    <t>2. Percentiles: Calculate the 20th percentile, 40th percentile, and 80th percentile of the purchase amount distribution.</t>
  </si>
  <si>
    <t>20th percentile</t>
  </si>
  <si>
    <t>40th percentile</t>
  </si>
  <si>
    <t>80th percentile</t>
  </si>
  <si>
    <t>4) Question : A study wants to analyze the distribution of commute times of employees to determine the average time spent traveling to work.</t>
  </si>
  <si>
    <t>The Commute Times (in minutes)</t>
  </si>
  <si>
    <t>1. Quartiles: Calculate the first quartile (Q1), median (Q2), and third quartile (Q3) of the commute time distribution.</t>
  </si>
  <si>
    <t>2. Percentiles: Calculate the 30th percentile, 50th percentile, and 70th percentile of the commute time distribution</t>
  </si>
  <si>
    <t>30th percentile</t>
  </si>
  <si>
    <t>70th percentile</t>
  </si>
  <si>
    <t>5) Question : A manufacturing company wants to analyze the defect rates in its production process to evaluate product quality.</t>
  </si>
  <si>
    <t>The Defect Rates (in percentage)</t>
  </si>
  <si>
    <t>1. Quartiles: Calculate the first quartile (Q1), median (Q2), and third quartile (Q3) of the defect rate distribution.</t>
  </si>
  <si>
    <t>2. Percentiles: Calculate the 25th percentile, 50th percentile, and 75th percentile of the defect rate distribution.</t>
  </si>
  <si>
    <t>Questions on Correlation and Covariance</t>
  </si>
  <si>
    <t>1) Question : A marketing department wants to understand the relationship between advertising expenditure and sales revenue to assess the effectiveness of their advertising campaigns.</t>
  </si>
  <si>
    <t>The Monthly Advertising Expenditure (in thousands of dollars)</t>
  </si>
  <si>
    <t>Corresponding Sales Revenue (in thousands of dollars)</t>
  </si>
  <si>
    <t>Advertising Expenditure:</t>
  </si>
  <si>
    <t>Sales Revenue:</t>
  </si>
  <si>
    <t xml:space="preserve">Calculate the correlation coefficient between advertising expenditure and sales revenue. Interpret the value of the correlation coefficient and explain </t>
  </si>
  <si>
    <t>the nature of the relationship between advertising expenditure and sales revenue.</t>
  </si>
  <si>
    <t>&gt;&gt;&gt;&gt;     Indicating a very strong positive relationship between the two variables, this</t>
  </si>
  <si>
    <t xml:space="preserve">      means that as advertising expenditure increases  sales revenue increases as well</t>
  </si>
  <si>
    <t>2) Question : An investment analyst wants to assess the relationship between the stock prices of two companies to identify potential investment opportunities.</t>
  </si>
  <si>
    <t>The Daily Closing Prices (in dollars)</t>
  </si>
  <si>
    <t>Company A:</t>
  </si>
  <si>
    <t>Company B:</t>
  </si>
  <si>
    <t xml:space="preserve">Calculate the covariance between the stock prices of Company A and Company B. Interpret the value of the covariance  and explain the nature of the </t>
  </si>
  <si>
    <t>relationship between the two stocks.</t>
  </si>
  <si>
    <t>&gt;&gt;&gt;&gt; The paired values of both variables tend to increase together it means covariance between two variable is positive</t>
  </si>
  <si>
    <t>3) Question : A researcher wants to examine the relationship between the hours spent studying and the exam scores of a group of students.</t>
  </si>
  <si>
    <t>The Number of Hours Spent Studying and The Corresponding Exam Scores</t>
  </si>
  <si>
    <t>Hours Spent Studying:</t>
  </si>
  <si>
    <t xml:space="preserve">Exam Scores: </t>
  </si>
  <si>
    <t xml:space="preserve">Calculate the correlation coefficient between the hours spent studying and the exam scores. Interpret the value of the correlation coefficient and explain </t>
  </si>
  <si>
    <t>the nature of the relationship between studying hours and exam scores.</t>
  </si>
  <si>
    <t>&gt;&gt;&gt;&gt; Indicating a very strong positive relationship between the two variables, this means</t>
  </si>
  <si>
    <t xml:space="preserve">         that as advertising expenditure increases sales revenue increases as well</t>
  </si>
  <si>
    <t>Questions on discrete and continuous random variable</t>
  </si>
  <si>
    <t>Discrete Random Variable:</t>
  </si>
  <si>
    <t>1. Problem: A fair six-sided die is rolled 100 times. What is the probability of rolling exactly five 3's? Data: Number of rolls (n) = 100</t>
  </si>
  <si>
    <t>No. of Roll</t>
  </si>
  <si>
    <t xml:space="preserve">No. of Success </t>
  </si>
  <si>
    <t>Probability</t>
  </si>
  <si>
    <t xml:space="preserve">The Probability of </t>
  </si>
  <si>
    <t>Rolling Exactly Five 3's -</t>
  </si>
  <si>
    <t>2. Problem: In a deck of 52 playing cards, five cards are randomly drawn without replacement. What is the probability of getting two hearts? Data: Number of hearts in the deck (N) = 13, Number of cards drawn (n) = 5</t>
  </si>
  <si>
    <t>Deck</t>
  </si>
  <si>
    <t>Deck(N)</t>
  </si>
  <si>
    <t>Card(N)</t>
  </si>
  <si>
    <t>The Probability of</t>
  </si>
  <si>
    <t xml:space="preserve">getting two hearts - </t>
  </si>
  <si>
    <t>3. Problem: A multiple-choice test consists of 10 questions, each with four possible answers. If a student randomly guesses on each question  what is the probability of getting at least 8 questions correct? Data: Number of questions (n) = 10, Number of possible answers per question (k) = 4</t>
  </si>
  <si>
    <t>No. of Questions (N)</t>
  </si>
  <si>
    <t>Possible ANS / Question(K)</t>
  </si>
  <si>
    <t>Success of Trail</t>
  </si>
  <si>
    <t xml:space="preserve">Question correct probability is - </t>
  </si>
  <si>
    <t>4. Problem: A bag contains 30 red balls, 20 blue balls, and 10 green balls. Three balls are drawn without replacement. What is the probability that all three balls are blue? Data: Number of blue balls in the bag (N) = 20, Number of balls drawn (n) = 3</t>
  </si>
  <si>
    <t>Red Balls</t>
  </si>
  <si>
    <t>Blue Balls</t>
  </si>
  <si>
    <t>Green Balls</t>
  </si>
  <si>
    <t>No. of Blue Balls in Bag(N)</t>
  </si>
  <si>
    <t xml:space="preserve">No. of Balls Drawn(N) </t>
  </si>
  <si>
    <t xml:space="preserve">The Probability that all </t>
  </si>
  <si>
    <t xml:space="preserve">three balls are blue is - </t>
  </si>
  <si>
    <t>5. Problem: In a football match, a player scores a goal with a 0.3 probability per shot. If the player takes 10 shots, what is the probability of scoring exactly three goals? Data: Number of shots (n) = 10, Probability of scoring per shot (p) = 0.3</t>
  </si>
  <si>
    <t>No. of Shots</t>
  </si>
  <si>
    <t>Success / Trail</t>
  </si>
  <si>
    <t xml:space="preserve">The Probability of Scoring </t>
  </si>
  <si>
    <t xml:space="preserve">exactly three goals - </t>
  </si>
  <si>
    <t>Continuous Random Variable:</t>
  </si>
  <si>
    <t>1. Problem: The heights of students in a class are normally distributed with a mean of 165 cm and a standard deviation of 10 cm. What is the probability that a randomly selected student is taller than 180 cm? Data: Mean height (μ) = 165 cm, Standard deviation (σ) = 10 cm, Height threshold (x) = 180 cm</t>
  </si>
  <si>
    <t>Mean Hight</t>
  </si>
  <si>
    <t>St. Deviation</t>
  </si>
  <si>
    <t>Height Threshold</t>
  </si>
  <si>
    <t>The randomly selected</t>
  </si>
  <si>
    <t xml:space="preserve">Student Probability - </t>
  </si>
  <si>
    <t xml:space="preserve">2. The waiting times at a coffee shop are exponentially distributed with a mean of 5 minutes. What is the probability that a customer waits less than 3 minutes? </t>
  </si>
  <si>
    <t>Mean Waiting Time</t>
  </si>
  <si>
    <t>Waiting Time Threshold</t>
  </si>
  <si>
    <t xml:space="preserve">Customer Waiting is </t>
  </si>
  <si>
    <t>3. Problem: The lifetimes of a certain brand of light bulbs are normally distributed with a mean of 1000 hours and a standard deviation of 100 hours. What is the probability that a randomly selected light bulb lasts between 900 and 1100 hours. Data: Mean lifetime (μ) = 1000 hours, Standard deviation (σ) = 100 hours, Lifetime range (lower limit x1, upper limit x2)</t>
  </si>
  <si>
    <t xml:space="preserve">Probability between </t>
  </si>
  <si>
    <t xml:space="preserve">Randomly selected </t>
  </si>
  <si>
    <t>Light bulb Probability</t>
  </si>
  <si>
    <t>4. The weights of apples in a basket follow a uniform distribution between 100 grams and 200 grams. What is the probability that a randomly selected apple weighs between 150 and 170 grams?</t>
  </si>
  <si>
    <t>Randomly selected Apple weights Probability is</t>
  </si>
  <si>
    <t>5. Problem: The time taken to complete a task is exponentially distributed with a mean of 20 minutes. What is the probability that the task is completed in less than 15 minutes? Data: Mean time (μ) = 20 minutes, Time threshold (x) = 15 minutes</t>
  </si>
  <si>
    <t>Mean Time</t>
  </si>
  <si>
    <t>Time Threshold</t>
  </si>
  <si>
    <t>Task Completed in &lt; 15min</t>
  </si>
  <si>
    <t>Probability is</t>
  </si>
  <si>
    <t>Questions on Discrete Distribution and Continuous Distribution</t>
  </si>
  <si>
    <t>Discrete Distribution:</t>
  </si>
  <si>
    <t>1. Problem: A company sells smartphones, and the number of defects per batch follows a Poisson distribution with a mean of 2 defects. What is the probability of having exactly 3 defects in a randomly selected batch? Data: Mean number of defects (λ) = 2, Number of defects (x) = 3</t>
  </si>
  <si>
    <t>Poisson Distribution</t>
  </si>
  <si>
    <t>2. Problem: In a game, a player has a 0.3 probability of winning each round. If the player plays 10 rounds, what is the probability of winning exactly 3 rounds? Data: Probability of winning (p) = 0.3, Number of rounds (n) = 10, Number of wins (x) = 3</t>
  </si>
  <si>
    <t>Binomial Distribution</t>
  </si>
  <si>
    <t>3. Problem: A six-sided fair die is rolled three times. What is the probability of obtaining at least one 6? Data: Number of rolls (n) = 3</t>
  </si>
  <si>
    <t>Binomal Distribution</t>
  </si>
  <si>
    <t>Continuous Distribution:</t>
  </si>
  <si>
    <t>1. Problem: The weights of apples in a basket follow a normal distribution with a mean of 150 grams and a standard deviation of 10 grams. What is the probability that a randomly selected apple weighs between 140 and 160 grams? Data: Mean weight (μ) = 150 grams, Standard deviation (σ) = 10 grams, Weight range (lower limit x1, upper limit x2)</t>
  </si>
  <si>
    <t>Mean Weight</t>
  </si>
  <si>
    <t xml:space="preserve">Randomly seleted Apple </t>
  </si>
  <si>
    <t>2. Problem: The lifetimes of a certain brand of light bulbs are exponentially distributed with a mean of 1000 hours. What is the probability that a randomly selected light bulb lasts more than 900 hours? Data: Mean lifetime (μ) = 1000 hours, Lifetime threshold (x) = 900 hours</t>
  </si>
  <si>
    <t>Randomly selected</t>
  </si>
  <si>
    <t>Light Bulb Probability</t>
  </si>
  <si>
    <t>Questions on Confidence Interval and Hypothesis Testings</t>
  </si>
  <si>
    <t>Confidence Interval Problems:</t>
  </si>
  <si>
    <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170 cm, Sample standard deviation (s) = 8 cm, Confidence level = 95%</t>
  </si>
  <si>
    <t>Sample Size(n)</t>
  </si>
  <si>
    <t>Sample Mean</t>
  </si>
  <si>
    <t>Sample St. Deviation</t>
  </si>
  <si>
    <t>Confidental Level</t>
  </si>
  <si>
    <t>For 95% Confidental Level</t>
  </si>
  <si>
    <t xml:space="preserve">Ans </t>
  </si>
  <si>
    <t>2. 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Data: Sample size (n) = 500, Number of successes (x) = 320, Confidence level = 90%</t>
  </si>
  <si>
    <t>No. of Success(x)</t>
  </si>
  <si>
    <t>Confidetal Level</t>
  </si>
  <si>
    <t>a= 1-Confidental Level</t>
  </si>
  <si>
    <t>p= Sample Propertion</t>
  </si>
  <si>
    <t xml:space="preserve">n= Sample Size </t>
  </si>
  <si>
    <t>Confidence</t>
  </si>
  <si>
    <t>Sample Proportion</t>
  </si>
  <si>
    <t xml:space="preserve">Final Ans </t>
  </si>
  <si>
    <t>Hypothesis Testing Problems:</t>
  </si>
  <si>
    <t>3. 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Data: Sample size (n) = 50, Test scores of the two groups</t>
  </si>
  <si>
    <t xml:space="preserve">TEST SCORES FOR THE GROUP TAUGHT USING NEW METHOD </t>
  </si>
  <si>
    <t>TEST SCORES FOR THE GROUP TAUGHT USING TRADITIONAL METHOD</t>
  </si>
  <si>
    <t>Average</t>
  </si>
  <si>
    <t>NULL Hypotheses (Ho):</t>
  </si>
  <si>
    <t>&gt;&gt;&gt;&gt;The new teaching method does not have a significant effect on student performance</t>
  </si>
  <si>
    <t>Alternative Hypothesis (Ha):</t>
  </si>
  <si>
    <t>&gt;&gt;&gt;&gt; The new teaching method improves student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</si>
</sst>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15" x14ac:knownFonts="1">
    <font>
      <sz val="11"/>
      <color theme="1"/>
      <name val="Calibri"/>
      <family val="2"/>
      <scheme val="minor"/>
    </font>
    <font>
      <b/>
      <sz val="11"/>
      <color theme="1"/>
      <name val="Calibri"/>
      <family val="2"/>
      <scheme val="minor"/>
    </font>
    <font>
      <b/>
      <u/>
      <sz val="15"/>
      <color theme="0"/>
      <name val="Segoe UI"/>
      <family val="2"/>
    </font>
    <font>
      <sz val="12"/>
      <color theme="1"/>
      <name val="Calibri"/>
      <family val="2"/>
      <scheme val="minor"/>
    </font>
    <font>
      <b/>
      <sz val="15"/>
      <color theme="0"/>
      <name val="Calibri"/>
      <family val="2"/>
      <scheme val="minor"/>
    </font>
    <font>
      <b/>
      <sz val="12"/>
      <color theme="1"/>
      <name val="Calibri"/>
      <family val="2"/>
      <scheme val="minor"/>
    </font>
    <font>
      <b/>
      <sz val="12"/>
      <color theme="0"/>
      <name val="Calibri"/>
      <family val="2"/>
      <scheme val="minor"/>
    </font>
    <font>
      <b/>
      <sz val="12"/>
      <color theme="0"/>
      <name val="Arial Rounded MT Bold"/>
      <family val="2"/>
    </font>
    <font>
      <sz val="12"/>
      <color theme="0"/>
      <name val="Calibri"/>
      <family val="2"/>
      <scheme val="minor"/>
    </font>
    <font>
      <i/>
      <sz val="12"/>
      <color theme="1"/>
      <name val="Calibri"/>
      <family val="2"/>
      <scheme val="minor"/>
    </font>
    <font>
      <sz val="12"/>
      <name val="Calibri"/>
      <family val="2"/>
      <scheme val="minor"/>
    </font>
    <font>
      <sz val="11"/>
      <name val="Calibri"/>
      <family val="2"/>
      <scheme val="minor"/>
    </font>
    <font>
      <sz val="12"/>
      <color theme="1"/>
      <name val="Arial Rounded MT Bold"/>
      <family val="2"/>
    </font>
    <font>
      <sz val="12"/>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B0F0"/>
        <bgColor indexed="64"/>
      </patternFill>
    </fill>
    <fill>
      <patternFill patternType="solid">
        <fgColor rgb="FFC00000"/>
        <bgColor indexed="64"/>
      </patternFill>
    </fill>
    <fill>
      <patternFill patternType="solid">
        <fgColor rgb="FFFFC000"/>
        <bgColor indexed="64"/>
      </patternFill>
    </fill>
    <fill>
      <patternFill patternType="solid">
        <fgColor rgb="FFFA9390"/>
        <bgColor indexed="64"/>
      </patternFill>
    </fill>
    <fill>
      <patternFill patternType="solid">
        <fgColor rgb="FF92D050"/>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s>
  <cellStyleXfs count="1">
    <xf numFmtId="0" fontId="0" fillId="0" borderId="0"/>
  </cellStyleXfs>
  <cellXfs count="156">
    <xf numFmtId="0" fontId="0" fillId="0" borderId="0" xfId="0"/>
    <xf numFmtId="0" fontId="3" fillId="0" borderId="0" xfId="0" applyFont="1" applyAlignment="1">
      <alignment vertical="center"/>
    </xf>
    <xf numFmtId="0" fontId="3" fillId="0" borderId="0" xfId="0" applyFont="1"/>
    <xf numFmtId="0" fontId="3" fillId="4" borderId="1" xfId="0"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8" fillId="8" borderId="8" xfId="0" applyFont="1" applyFill="1" applyBorder="1" applyAlignment="1">
      <alignment horizontal="center" vertical="center"/>
    </xf>
    <xf numFmtId="0" fontId="9" fillId="5" borderId="1" xfId="0" applyFont="1" applyFill="1" applyBorder="1" applyAlignment="1">
      <alignment horizontal="center" vertical="center"/>
    </xf>
    <xf numFmtId="0" fontId="3" fillId="0" borderId="13" xfId="0" applyFont="1" applyBorder="1" applyAlignment="1">
      <alignment horizontal="center" vertical="center"/>
    </xf>
    <xf numFmtId="0" fontId="3" fillId="0" borderId="0" xfId="0" applyFont="1" applyAlignment="1">
      <alignment horizontal="center" vertical="center"/>
    </xf>
    <xf numFmtId="0" fontId="3" fillId="10" borderId="13" xfId="0" applyFont="1" applyFill="1" applyBorder="1" applyAlignment="1">
      <alignment vertical="center"/>
    </xf>
    <xf numFmtId="0" fontId="3" fillId="10" borderId="0" xfId="0" applyFont="1" applyFill="1" applyAlignment="1">
      <alignment vertical="center"/>
    </xf>
    <xf numFmtId="0" fontId="10" fillId="11" borderId="13" xfId="0" applyFont="1" applyFill="1" applyBorder="1" applyAlignment="1">
      <alignment vertical="center"/>
    </xf>
    <xf numFmtId="0" fontId="3" fillId="12" borderId="0" xfId="0" applyFont="1" applyFill="1" applyAlignment="1">
      <alignment vertical="center"/>
    </xf>
    <xf numFmtId="0" fontId="3" fillId="11" borderId="13" xfId="0" applyFont="1" applyFill="1" applyBorder="1" applyAlignment="1">
      <alignment vertical="center"/>
    </xf>
    <xf numFmtId="0" fontId="3" fillId="11" borderId="15" xfId="0" applyFont="1" applyFill="1" applyBorder="1" applyAlignment="1">
      <alignment vertical="center"/>
    </xf>
    <xf numFmtId="0" fontId="3" fillId="12" borderId="16" xfId="0" applyFont="1" applyFill="1" applyBorder="1" applyAlignment="1">
      <alignment horizontal="right" vertical="center"/>
    </xf>
    <xf numFmtId="0" fontId="3" fillId="12" borderId="16" xfId="0" applyFont="1" applyFill="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9" fillId="5" borderId="8" xfId="0" applyFont="1" applyFill="1" applyBorder="1" applyAlignment="1">
      <alignment horizontal="center" vertical="center"/>
    </xf>
    <xf numFmtId="0" fontId="10" fillId="11" borderId="15" xfId="0" applyFont="1" applyFill="1" applyBorder="1" applyAlignment="1">
      <alignment vertical="center"/>
    </xf>
    <xf numFmtId="0" fontId="3" fillId="12" borderId="0" xfId="0" applyFont="1" applyFill="1" applyAlignment="1">
      <alignment horizontal="center" vertical="center"/>
    </xf>
    <xf numFmtId="0" fontId="5" fillId="0" borderId="13" xfId="0" applyFont="1" applyBorder="1" applyAlignment="1">
      <alignment horizontal="center" vertical="center"/>
    </xf>
    <xf numFmtId="0" fontId="5" fillId="0" borderId="0" xfId="0" applyFont="1" applyAlignment="1">
      <alignment horizontal="center" vertical="center"/>
    </xf>
    <xf numFmtId="0" fontId="5" fillId="0" borderId="14" xfId="0" applyFont="1" applyBorder="1" applyAlignment="1">
      <alignment horizontal="center" vertical="center"/>
    </xf>
    <xf numFmtId="0" fontId="3" fillId="12" borderId="0" xfId="0" applyFont="1" applyFill="1" applyAlignment="1">
      <alignment horizontal="left" vertical="center"/>
    </xf>
    <xf numFmtId="0" fontId="3" fillId="12" borderId="0" xfId="0" applyFont="1" applyFill="1" applyAlignment="1">
      <alignment horizontal="right" vertical="center"/>
    </xf>
    <xf numFmtId="2" fontId="3" fillId="12" borderId="16" xfId="0" applyNumberFormat="1" applyFont="1" applyFill="1" applyBorder="1" applyAlignment="1">
      <alignment vertical="center"/>
    </xf>
    <xf numFmtId="2" fontId="3" fillId="12" borderId="0" xfId="0" applyNumberFormat="1" applyFont="1" applyFill="1" applyAlignment="1">
      <alignment vertical="center"/>
    </xf>
    <xf numFmtId="0" fontId="3" fillId="12" borderId="16" xfId="0" applyFont="1" applyFill="1" applyBorder="1" applyAlignment="1">
      <alignment horizontal="left" vertical="center"/>
    </xf>
    <xf numFmtId="0" fontId="3" fillId="0" borderId="15" xfId="0" applyFont="1" applyBorder="1" applyAlignment="1">
      <alignment vertical="center"/>
    </xf>
    <xf numFmtId="0" fontId="5" fillId="0" borderId="0" xfId="0" applyFont="1" applyAlignment="1">
      <alignment vertical="center"/>
    </xf>
    <xf numFmtId="0" fontId="3" fillId="12" borderId="16" xfId="0" applyFont="1" applyFill="1" applyBorder="1" applyAlignment="1">
      <alignment horizontal="center" vertical="center"/>
    </xf>
    <xf numFmtId="0" fontId="8" fillId="0" borderId="0" xfId="0" applyFont="1" applyAlignment="1">
      <alignment vertical="center"/>
    </xf>
    <xf numFmtId="0" fontId="5" fillId="0" borderId="0" xfId="0" applyFont="1" applyAlignment="1">
      <alignment vertical="center" wrapText="1"/>
    </xf>
    <xf numFmtId="0" fontId="8" fillId="8" borderId="8" xfId="0" applyFont="1" applyFill="1" applyBorder="1" applyAlignment="1">
      <alignment horizontal="left" vertical="center"/>
    </xf>
    <xf numFmtId="0" fontId="3" fillId="0" borderId="16" xfId="0" applyFont="1" applyBorder="1" applyAlignment="1">
      <alignment horizontal="center" vertical="center"/>
    </xf>
    <xf numFmtId="164" fontId="3" fillId="12" borderId="0" xfId="0" applyNumberFormat="1" applyFont="1" applyFill="1" applyAlignment="1">
      <alignment horizontal="center" vertical="center"/>
    </xf>
    <xf numFmtId="2" fontId="3" fillId="12" borderId="0" xfId="0" applyNumberFormat="1" applyFont="1" applyFill="1" applyAlignment="1">
      <alignment horizontal="center" vertical="center"/>
    </xf>
    <xf numFmtId="0" fontId="8" fillId="8" borderId="1" xfId="0" applyFont="1" applyFill="1" applyBorder="1" applyAlignment="1">
      <alignment horizontal="left" vertical="center"/>
    </xf>
    <xf numFmtId="0" fontId="9" fillId="5" borderId="9" xfId="0" applyFont="1" applyFill="1" applyBorder="1" applyAlignment="1">
      <alignment horizontal="center" vertical="center"/>
    </xf>
    <xf numFmtId="0" fontId="3" fillId="10" borderId="14" xfId="0" applyFont="1" applyFill="1" applyBorder="1" applyAlignment="1">
      <alignment vertical="center"/>
    </xf>
    <xf numFmtId="0" fontId="3" fillId="0" borderId="13" xfId="0" applyFont="1" applyBorder="1" applyAlignment="1">
      <alignment horizontal="right" vertical="center"/>
    </xf>
    <xf numFmtId="0" fontId="3" fillId="0" borderId="0" xfId="0" applyFont="1" applyAlignment="1">
      <alignment horizontal="right" vertical="center"/>
    </xf>
    <xf numFmtId="0" fontId="11" fillId="12" borderId="16" xfId="0" applyFont="1" applyFill="1" applyBorder="1" applyAlignment="1">
      <alignment vertical="center"/>
    </xf>
    <xf numFmtId="165" fontId="3" fillId="0" borderId="0" xfId="0" applyNumberFormat="1" applyFont="1" applyAlignment="1">
      <alignment vertical="center"/>
    </xf>
    <xf numFmtId="0" fontId="3" fillId="12" borderId="25" xfId="0" applyFont="1" applyFill="1" applyBorder="1" applyAlignment="1">
      <alignment vertical="center"/>
    </xf>
    <xf numFmtId="0" fontId="3" fillId="12" borderId="26" xfId="0" applyFont="1" applyFill="1" applyBorder="1" applyAlignment="1">
      <alignment vertical="center"/>
    </xf>
    <xf numFmtId="0" fontId="3" fillId="12" borderId="27" xfId="0" applyFont="1" applyFill="1" applyBorder="1" applyAlignment="1">
      <alignment vertical="center"/>
    </xf>
    <xf numFmtId="0" fontId="3" fillId="12" borderId="28" xfId="0" applyFont="1" applyFill="1" applyBorder="1" applyAlignment="1">
      <alignment vertical="center"/>
    </xf>
    <xf numFmtId="0" fontId="3" fillId="12" borderId="29" xfId="0" applyFont="1" applyFill="1" applyBorder="1" applyAlignment="1">
      <alignment vertical="center"/>
    </xf>
    <xf numFmtId="1" fontId="3" fillId="12" borderId="0" xfId="0" applyNumberFormat="1" applyFont="1" applyFill="1" applyAlignment="1">
      <alignment horizontal="center" vertical="center"/>
    </xf>
    <xf numFmtId="0" fontId="3" fillId="12" borderId="30" xfId="0" applyFont="1" applyFill="1" applyBorder="1" applyAlignment="1">
      <alignment vertical="center"/>
    </xf>
    <xf numFmtId="0" fontId="3" fillId="12" borderId="31" xfId="0" applyFont="1" applyFill="1" applyBorder="1" applyAlignment="1">
      <alignment vertical="center"/>
    </xf>
    <xf numFmtId="0" fontId="3" fillId="12" borderId="31" xfId="0" applyFont="1" applyFill="1" applyBorder="1" applyAlignment="1">
      <alignment horizontal="center" vertical="center"/>
    </xf>
    <xf numFmtId="0" fontId="3" fillId="12" borderId="32" xfId="0" applyFont="1" applyFill="1" applyBorder="1" applyAlignment="1">
      <alignment horizontal="center" vertical="center"/>
    </xf>
    <xf numFmtId="10" fontId="3" fillId="0" borderId="16" xfId="0" applyNumberFormat="1" applyFont="1" applyBorder="1" applyAlignment="1">
      <alignment vertical="center"/>
    </xf>
    <xf numFmtId="1" fontId="3" fillId="12" borderId="29" xfId="0" applyNumberFormat="1" applyFont="1" applyFill="1" applyBorder="1" applyAlignment="1">
      <alignment vertical="center"/>
    </xf>
    <xf numFmtId="10" fontId="3" fillId="0" borderId="0" xfId="0" applyNumberFormat="1" applyFont="1" applyAlignment="1">
      <alignment vertical="center"/>
    </xf>
    <xf numFmtId="0" fontId="12" fillId="0" borderId="0" xfId="0" applyFont="1" applyAlignment="1">
      <alignment vertical="center"/>
    </xf>
    <xf numFmtId="0" fontId="13" fillId="0" borderId="0" xfId="0" applyFont="1" applyAlignment="1">
      <alignment vertical="center"/>
    </xf>
    <xf numFmtId="0" fontId="0" fillId="0" borderId="0" xfId="0"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0" borderId="14" xfId="0" applyBorder="1" applyAlignment="1">
      <alignment vertical="center"/>
    </xf>
    <xf numFmtId="0" fontId="0" fillId="12" borderId="25" xfId="0" applyFill="1" applyBorder="1" applyAlignment="1">
      <alignment vertical="center"/>
    </xf>
    <xf numFmtId="0" fontId="0" fillId="12" borderId="26" xfId="0" applyFill="1" applyBorder="1" applyAlignment="1">
      <alignment vertical="center"/>
    </xf>
    <xf numFmtId="0" fontId="0" fillId="12" borderId="27" xfId="0" applyFill="1" applyBorder="1" applyAlignment="1">
      <alignment horizontal="center" vertical="center"/>
    </xf>
    <xf numFmtId="0" fontId="0" fillId="12" borderId="28" xfId="0" applyFill="1" applyBorder="1" applyAlignment="1">
      <alignment vertical="center"/>
    </xf>
    <xf numFmtId="0" fontId="0" fillId="12" borderId="16" xfId="0" applyFill="1" applyBorder="1" applyAlignment="1">
      <alignment vertical="center"/>
    </xf>
    <xf numFmtId="0" fontId="0" fillId="12" borderId="29" xfId="0" applyFill="1" applyBorder="1" applyAlignment="1">
      <alignment horizontal="center" vertical="center"/>
    </xf>
    <xf numFmtId="0" fontId="0" fillId="0" borderId="16" xfId="0" applyBorder="1" applyAlignment="1">
      <alignment vertical="center"/>
    </xf>
    <xf numFmtId="10" fontId="0" fillId="0" borderId="16" xfId="0" applyNumberFormat="1" applyBorder="1" applyAlignment="1">
      <alignment vertical="center"/>
    </xf>
    <xf numFmtId="0" fontId="0" fillId="0" borderId="17" xfId="0" applyBorder="1" applyAlignment="1">
      <alignment vertical="center"/>
    </xf>
    <xf numFmtId="0" fontId="0" fillId="0" borderId="13" xfId="0" applyBorder="1" applyAlignment="1">
      <alignment vertical="center"/>
    </xf>
    <xf numFmtId="0" fontId="3" fillId="12" borderId="27" xfId="0" applyFont="1" applyFill="1" applyBorder="1" applyAlignment="1">
      <alignment horizontal="center" vertical="center"/>
    </xf>
    <xf numFmtId="0" fontId="0" fillId="0" borderId="15" xfId="0" applyBorder="1" applyAlignment="1">
      <alignment vertical="center"/>
    </xf>
    <xf numFmtId="0" fontId="3" fillId="12" borderId="29" xfId="0" applyFont="1" applyFill="1" applyBorder="1" applyAlignment="1">
      <alignment horizontal="center" vertical="center"/>
    </xf>
    <xf numFmtId="9" fontId="3" fillId="12" borderId="0" xfId="0" applyNumberFormat="1" applyFont="1" applyFill="1" applyAlignment="1">
      <alignment vertical="center"/>
    </xf>
    <xf numFmtId="0" fontId="3" fillId="12" borderId="32" xfId="0" applyFont="1" applyFill="1" applyBorder="1" applyAlignment="1">
      <alignment vertical="center"/>
    </xf>
    <xf numFmtId="0" fontId="0" fillId="12" borderId="34" xfId="0" applyFill="1" applyBorder="1" applyAlignment="1">
      <alignment horizontal="center" vertical="center"/>
    </xf>
    <xf numFmtId="0" fontId="0" fillId="12" borderId="35" xfId="0" applyFill="1" applyBorder="1" applyAlignment="1">
      <alignment horizontal="center" vertical="center"/>
    </xf>
    <xf numFmtId="0" fontId="3" fillId="12" borderId="14" xfId="0" applyFont="1" applyFill="1" applyBorder="1" applyAlignment="1">
      <alignment horizontal="center" vertical="center"/>
    </xf>
    <xf numFmtId="0" fontId="0" fillId="12" borderId="36" xfId="0" applyFill="1" applyBorder="1" applyAlignment="1">
      <alignment horizontal="center" vertical="center"/>
    </xf>
    <xf numFmtId="0" fontId="0" fillId="12" borderId="37" xfId="0" applyFill="1" applyBorder="1" applyAlignment="1">
      <alignment horizontal="center" vertical="center"/>
    </xf>
    <xf numFmtId="0" fontId="3" fillId="12" borderId="37" xfId="0" applyFont="1" applyFill="1" applyBorder="1" applyAlignment="1">
      <alignment horizontal="center" vertical="center"/>
    </xf>
    <xf numFmtId="0" fontId="0" fillId="12" borderId="38" xfId="0" applyFill="1" applyBorder="1" applyAlignment="1">
      <alignment horizontal="center" vertical="center"/>
    </xf>
    <xf numFmtId="0" fontId="0" fillId="12" borderId="39" xfId="0" applyFill="1" applyBorder="1" applyAlignment="1">
      <alignment horizontal="center" vertical="center"/>
    </xf>
    <xf numFmtId="0" fontId="1" fillId="12" borderId="40" xfId="0" applyFont="1" applyFill="1" applyBorder="1" applyAlignment="1">
      <alignment vertical="center"/>
    </xf>
    <xf numFmtId="0" fontId="0" fillId="12" borderId="13" xfId="0" applyFill="1" applyBorder="1" applyAlignment="1">
      <alignment vertical="center"/>
    </xf>
    <xf numFmtId="0" fontId="3" fillId="12" borderId="35" xfId="0" applyFont="1" applyFill="1" applyBorder="1" applyAlignment="1">
      <alignment vertical="center"/>
    </xf>
    <xf numFmtId="0" fontId="1" fillId="12" borderId="13" xfId="0" applyFont="1" applyFill="1" applyBorder="1" applyAlignment="1">
      <alignment vertical="center"/>
    </xf>
    <xf numFmtId="0" fontId="0" fillId="12" borderId="15" xfId="0" applyFill="1" applyBorder="1" applyAlignment="1">
      <alignment vertical="center"/>
    </xf>
    <xf numFmtId="0" fontId="1" fillId="10" borderId="0" xfId="0" applyFont="1" applyFill="1" applyAlignment="1">
      <alignment horizontal="center" vertical="center"/>
    </xf>
    <xf numFmtId="0" fontId="7" fillId="7" borderId="18" xfId="0" applyFont="1" applyFill="1" applyBorder="1" applyAlignment="1">
      <alignment horizontal="left" vertical="center" wrapText="1"/>
    </xf>
    <xf numFmtId="0" fontId="7" fillId="7" borderId="19" xfId="0" applyFont="1" applyFill="1" applyBorder="1" applyAlignment="1">
      <alignment horizontal="left" vertical="center" wrapText="1"/>
    </xf>
    <xf numFmtId="0" fontId="7" fillId="7" borderId="20" xfId="0" applyFont="1" applyFill="1" applyBorder="1" applyAlignment="1">
      <alignment horizontal="left" vertical="center" wrapText="1"/>
    </xf>
    <xf numFmtId="0" fontId="7" fillId="7" borderId="13" xfId="0" applyFont="1" applyFill="1" applyBorder="1" applyAlignment="1">
      <alignment horizontal="left" vertical="center" wrapText="1"/>
    </xf>
    <xf numFmtId="0" fontId="7" fillId="7" borderId="0" xfId="0" applyFont="1" applyFill="1" applyAlignment="1">
      <alignment horizontal="left" vertical="center" wrapText="1"/>
    </xf>
    <xf numFmtId="0" fontId="7" fillId="7" borderId="14" xfId="0" applyFont="1" applyFill="1" applyBorder="1" applyAlignment="1">
      <alignment horizontal="left" vertical="center" wrapText="1"/>
    </xf>
    <xf numFmtId="0" fontId="7" fillId="7" borderId="15" xfId="0" applyFont="1" applyFill="1" applyBorder="1" applyAlignment="1">
      <alignment horizontal="left" vertical="center" wrapText="1"/>
    </xf>
    <xf numFmtId="0" fontId="7" fillId="7" borderId="16" xfId="0" applyFont="1" applyFill="1" applyBorder="1" applyAlignment="1">
      <alignment horizontal="left" vertical="center" wrapText="1"/>
    </xf>
    <xf numFmtId="0" fontId="7" fillId="7" borderId="17" xfId="0" applyFont="1" applyFill="1" applyBorder="1" applyAlignment="1">
      <alignment horizontal="left" vertical="center" wrapText="1"/>
    </xf>
    <xf numFmtId="0" fontId="14" fillId="12" borderId="25" xfId="0" applyFont="1" applyFill="1" applyBorder="1" applyAlignment="1">
      <alignment horizontal="center" vertical="center"/>
    </xf>
    <xf numFmtId="0" fontId="0" fillId="12" borderId="26" xfId="0" applyFill="1" applyBorder="1" applyAlignment="1">
      <alignment horizontal="center" vertical="center"/>
    </xf>
    <xf numFmtId="0" fontId="0" fillId="12" borderId="27" xfId="0" applyFill="1" applyBorder="1" applyAlignment="1">
      <alignment horizontal="center" vertical="center"/>
    </xf>
    <xf numFmtId="0" fontId="14" fillId="12" borderId="26" xfId="0" applyFont="1" applyFill="1" applyBorder="1" applyAlignment="1">
      <alignment horizontal="center" vertical="center"/>
    </xf>
    <xf numFmtId="0" fontId="14" fillId="12" borderId="33"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5" fillId="10" borderId="0" xfId="0" applyFont="1" applyFill="1" applyAlignment="1">
      <alignment horizontal="center" vertical="center"/>
    </xf>
    <xf numFmtId="0" fontId="3" fillId="12" borderId="0" xfId="0" applyFont="1" applyFill="1" applyAlignment="1">
      <alignment horizontal="left" vertical="center"/>
    </xf>
    <xf numFmtId="0" fontId="7" fillId="7" borderId="18" xfId="0" applyFont="1" applyFill="1" applyBorder="1" applyAlignment="1">
      <alignment horizontal="left" vertical="center"/>
    </xf>
    <xf numFmtId="0" fontId="7" fillId="7" borderId="19" xfId="0" applyFont="1" applyFill="1" applyBorder="1" applyAlignment="1">
      <alignment horizontal="left" vertical="center"/>
    </xf>
    <xf numFmtId="0" fontId="7" fillId="7" borderId="20" xfId="0" applyFont="1" applyFill="1" applyBorder="1" applyAlignment="1">
      <alignment horizontal="left" vertical="center"/>
    </xf>
    <xf numFmtId="0" fontId="7" fillId="7" borderId="13" xfId="0" applyFont="1" applyFill="1" applyBorder="1" applyAlignment="1">
      <alignment horizontal="left" vertical="center"/>
    </xf>
    <xf numFmtId="0" fontId="7" fillId="7" borderId="0" xfId="0" applyFont="1" applyFill="1" applyAlignment="1">
      <alignment horizontal="left" vertical="center"/>
    </xf>
    <xf numFmtId="0" fontId="7" fillId="7" borderId="14" xfId="0" applyFont="1" applyFill="1" applyBorder="1" applyAlignment="1">
      <alignment horizontal="left" vertical="center"/>
    </xf>
    <xf numFmtId="0" fontId="7" fillId="7" borderId="15" xfId="0" applyFont="1" applyFill="1" applyBorder="1" applyAlignment="1">
      <alignment horizontal="left" vertical="center"/>
    </xf>
    <xf numFmtId="0" fontId="7" fillId="7" borderId="16" xfId="0" applyFont="1" applyFill="1" applyBorder="1" applyAlignment="1">
      <alignment horizontal="left" vertical="center"/>
    </xf>
    <xf numFmtId="0" fontId="7" fillId="7" borderId="17" xfId="0" applyFont="1" applyFill="1" applyBorder="1" applyAlignment="1">
      <alignment horizontal="left" vertical="center"/>
    </xf>
    <xf numFmtId="0" fontId="8" fillId="8" borderId="21" xfId="0" applyFont="1" applyFill="1" applyBorder="1" applyAlignment="1">
      <alignment horizontal="left" vertical="center"/>
    </xf>
    <xf numFmtId="0" fontId="8" fillId="8" borderId="23" xfId="0" applyFont="1" applyFill="1" applyBorder="1" applyAlignment="1">
      <alignment horizontal="left" vertical="center"/>
    </xf>
    <xf numFmtId="0" fontId="8" fillId="8" borderId="8" xfId="0" applyFont="1" applyFill="1" applyBorder="1" applyAlignment="1">
      <alignment horizontal="center" vertical="center"/>
    </xf>
    <xf numFmtId="0" fontId="8" fillId="8" borderId="24" xfId="0" applyFont="1" applyFill="1" applyBorder="1" applyAlignment="1">
      <alignment horizontal="center" vertical="center"/>
    </xf>
    <xf numFmtId="0" fontId="5" fillId="9" borderId="8"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9" xfId="0" applyFont="1" applyFill="1" applyBorder="1" applyAlignment="1">
      <alignment horizontal="center" vertical="center"/>
    </xf>
    <xf numFmtId="0" fontId="6" fillId="6" borderId="0" xfId="0" applyFont="1" applyFill="1" applyAlignment="1">
      <alignment horizontal="center" vertical="center"/>
    </xf>
    <xf numFmtId="0" fontId="8" fillId="8" borderId="1" xfId="0" applyFont="1" applyFill="1" applyBorder="1" applyAlignment="1">
      <alignment horizontal="center" vertical="center"/>
    </xf>
    <xf numFmtId="0" fontId="7" fillId="7" borderId="18" xfId="0" applyFont="1" applyFill="1" applyBorder="1" applyAlignment="1">
      <alignment horizontal="center" vertical="center" wrapText="1"/>
    </xf>
    <xf numFmtId="0" fontId="7" fillId="7" borderId="19" xfId="0" applyFont="1" applyFill="1" applyBorder="1" applyAlignment="1">
      <alignment horizontal="center" vertical="center" wrapText="1"/>
    </xf>
    <xf numFmtId="0" fontId="7" fillId="7" borderId="20"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7" borderId="16" xfId="0" applyFont="1" applyFill="1" applyBorder="1" applyAlignment="1">
      <alignment horizontal="center" vertical="center" wrapText="1"/>
    </xf>
    <xf numFmtId="0" fontId="7" fillId="7" borderId="17" xfId="0" applyFont="1" applyFill="1" applyBorder="1" applyAlignment="1">
      <alignment horizontal="center" vertical="center" wrapText="1"/>
    </xf>
    <xf numFmtId="0" fontId="8" fillId="8" borderId="21" xfId="0" applyFont="1" applyFill="1" applyBorder="1" applyAlignment="1">
      <alignment horizontal="center" vertical="center"/>
    </xf>
    <xf numFmtId="0" fontId="8" fillId="8" borderId="22" xfId="0" applyFont="1" applyFill="1" applyBorder="1" applyAlignment="1">
      <alignment horizontal="center" vertical="center"/>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xf>
    <xf numFmtId="0" fontId="7" fillId="7" borderId="7" xfId="0" applyFont="1" applyFill="1" applyBorder="1" applyAlignment="1">
      <alignment horizontal="left" vertical="center"/>
    </xf>
    <xf numFmtId="0" fontId="7" fillId="7" borderId="8" xfId="0" applyFont="1" applyFill="1" applyBorder="1" applyAlignment="1">
      <alignment horizontal="left" vertical="center"/>
    </xf>
    <xf numFmtId="0" fontId="7" fillId="7" borderId="1" xfId="0" applyFont="1" applyFill="1" applyBorder="1" applyAlignment="1">
      <alignment horizontal="left" vertical="center"/>
    </xf>
    <xf numFmtId="0" fontId="7" fillId="7" borderId="9" xfId="0" applyFont="1" applyFill="1" applyBorder="1" applyAlignment="1">
      <alignment horizontal="left" vertical="center"/>
    </xf>
    <xf numFmtId="0" fontId="7" fillId="7" borderId="10" xfId="0" applyFont="1" applyFill="1" applyBorder="1" applyAlignment="1">
      <alignment horizontal="left" vertical="center"/>
    </xf>
    <xf numFmtId="0" fontId="7" fillId="7" borderId="11" xfId="0" applyFont="1" applyFill="1" applyBorder="1" applyAlignment="1">
      <alignment horizontal="left" vertical="center"/>
    </xf>
    <xf numFmtId="0" fontId="7" fillId="7" borderId="12" xfId="0" applyFont="1" applyFill="1" applyBorder="1" applyAlignment="1">
      <alignment horizontal="left" vertical="center"/>
    </xf>
    <xf numFmtId="0" fontId="2" fillId="2" borderId="0" xfId="0" applyFont="1" applyFill="1" applyAlignment="1">
      <alignment horizontal="center" wrapText="1"/>
    </xf>
    <xf numFmtId="0" fontId="2" fillId="2" borderId="0" xfId="0" applyFont="1" applyFill="1" applyAlignment="1">
      <alignment horizontal="center" vertical="top" wrapText="1"/>
    </xf>
    <xf numFmtId="0" fontId="4" fillId="3" borderId="1" xfId="0" applyFont="1" applyFill="1" applyBorder="1" applyAlignment="1">
      <alignment horizontal="center" vertical="center"/>
    </xf>
    <xf numFmtId="0" fontId="5" fillId="5"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THE FREQUENCY OF DIFFERENT DEFECT TYPES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8893700787401572E-2"/>
          <c:y val="0.17634259259259263"/>
          <c:w val="0.86399524843877273"/>
          <c:h val="0.66325822356317621"/>
        </c:manualLayout>
      </c:layout>
      <c:barChart>
        <c:barDir val="bar"/>
        <c:grouping val="stack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A</c:v>
              </c:pt>
              <c:pt idx="1">
                <c:v> B</c:v>
              </c:pt>
              <c:pt idx="2">
                <c:v> C</c:v>
              </c:pt>
              <c:pt idx="3">
                <c:v> D</c:v>
              </c:pt>
              <c:pt idx="4">
                <c:v> E</c:v>
              </c:pt>
              <c:pt idx="5">
                <c:v> F</c:v>
              </c:pt>
              <c:pt idx="6">
                <c:v>G</c:v>
              </c:pt>
            </c:strLit>
          </c:cat>
          <c:val>
            <c:numLit>
              <c:formatCode>General</c:formatCode>
              <c:ptCount val="7"/>
              <c:pt idx="0">
                <c:v>30</c:v>
              </c:pt>
              <c:pt idx="1">
                <c:v>40</c:v>
              </c:pt>
              <c:pt idx="2">
                <c:v>20</c:v>
              </c:pt>
              <c:pt idx="3">
                <c:v>10</c:v>
              </c:pt>
              <c:pt idx="4">
                <c:v>45</c:v>
              </c:pt>
              <c:pt idx="5">
                <c:v>25</c:v>
              </c:pt>
              <c:pt idx="6">
                <c:v>30</c:v>
              </c:pt>
            </c:numLit>
          </c:val>
          <c:extLst>
            <c:ext xmlns:c16="http://schemas.microsoft.com/office/drawing/2014/chart" uri="{C3380CC4-5D6E-409C-BE32-E72D297353CC}">
              <c16:uniqueId val="{00000000-0315-4F38-B42B-359C1E6ABC11}"/>
            </c:ext>
          </c:extLst>
        </c:ser>
        <c:dLbls>
          <c:dLblPos val="ctr"/>
          <c:showLegendKey val="0"/>
          <c:showVal val="1"/>
          <c:showCatName val="0"/>
          <c:showSerName val="0"/>
          <c:showPercent val="0"/>
          <c:showBubbleSize val="0"/>
        </c:dLbls>
        <c:gapWidth val="150"/>
        <c:overlap val="100"/>
        <c:axId val="1803212000"/>
        <c:axId val="1803201440"/>
      </c:barChart>
      <c:catAx>
        <c:axId val="18032120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dEFECT</a:t>
                </a:r>
                <a:r>
                  <a:rPr lang="en-IN" sz="1200" baseline="0"/>
                  <a:t> TYPE</a:t>
                </a:r>
                <a:endParaRPr lang="en-IN" sz="120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201440"/>
        <c:crosses val="autoZero"/>
        <c:auto val="1"/>
        <c:lblAlgn val="ctr"/>
        <c:lblOffset val="100"/>
        <c:noMultiLvlLbl val="0"/>
      </c:catAx>
      <c:valAx>
        <c:axId val="18032014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21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u="sng"/>
              <a:t>THE FREQUENCY OF EACH SATISFACTION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v>Rating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Lit>
              <c:formatCode>General</c:formatCode>
              <c:ptCount val="5"/>
              <c:pt idx="0">
                <c:v>1</c:v>
              </c:pt>
              <c:pt idx="1">
                <c:v>2</c:v>
              </c:pt>
              <c:pt idx="2">
                <c:v>3</c:v>
              </c:pt>
              <c:pt idx="3">
                <c:v>4</c:v>
              </c:pt>
              <c:pt idx="4">
                <c:v>5</c:v>
              </c:pt>
            </c:numLit>
          </c:val>
          <c:extLst>
            <c:ext xmlns:c16="http://schemas.microsoft.com/office/drawing/2014/chart" uri="{C3380CC4-5D6E-409C-BE32-E72D297353CC}">
              <c16:uniqueId val="{00000000-DB2A-4E6A-8A9E-288DE9CF8B30}"/>
            </c:ext>
          </c:extLst>
        </c:ser>
        <c:ser>
          <c:idx val="1"/>
          <c:order val="1"/>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Lit>
              <c:formatCode>General</c:formatCode>
              <c:ptCount val="5"/>
              <c:pt idx="0">
                <c:v>0</c:v>
              </c:pt>
              <c:pt idx="1">
                <c:v>8</c:v>
              </c:pt>
              <c:pt idx="2">
                <c:v>30</c:v>
              </c:pt>
              <c:pt idx="3">
                <c:v>39</c:v>
              </c:pt>
              <c:pt idx="4">
                <c:v>23</c:v>
              </c:pt>
            </c:numLit>
          </c:val>
          <c:extLst>
            <c:ext xmlns:c16="http://schemas.microsoft.com/office/drawing/2014/chart" uri="{C3380CC4-5D6E-409C-BE32-E72D297353CC}">
              <c16:uniqueId val="{00000001-DB2A-4E6A-8A9E-288DE9CF8B30}"/>
            </c:ext>
          </c:extLst>
        </c:ser>
        <c:dLbls>
          <c:dLblPos val="inEnd"/>
          <c:showLegendKey val="0"/>
          <c:showVal val="1"/>
          <c:showCatName val="0"/>
          <c:showSerName val="0"/>
          <c:showPercent val="0"/>
          <c:showBubbleSize val="0"/>
        </c:dLbls>
        <c:gapWidth val="115"/>
        <c:overlap val="-20"/>
        <c:axId val="296677407"/>
        <c:axId val="296656767"/>
      </c:barChart>
      <c:catAx>
        <c:axId val="2966774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u="none" strike="noStrike" kern="1200" cap="all" baseline="0">
                    <a:solidFill>
                      <a:sysClr val="window" lastClr="FFFFFF">
                        <a:lumMod val="85000"/>
                      </a:sysClr>
                    </a:solidFill>
                  </a:rPr>
                  <a:t>RATING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56767"/>
        <c:crosses val="autoZero"/>
        <c:auto val="1"/>
        <c:lblAlgn val="ctr"/>
        <c:lblOffset val="100"/>
        <c:noMultiLvlLbl val="0"/>
      </c:catAx>
      <c:valAx>
        <c:axId val="2966567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u="none" strike="noStrike" kern="1200" cap="all" baseline="0">
                    <a:solidFill>
                      <a:sysClr val="window" lastClr="FFFFFF">
                        <a:lumMod val="85000"/>
                      </a:sysClr>
                    </a:solidFill>
                  </a:rPr>
                  <a:t>Frequency</a:t>
                </a:r>
                <a:endParaRPr lang="en-IN" sz="120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7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THE FREQUENCY OF SALES IN DIFFERENT PRICE RANGES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199521693363797E-2"/>
          <c:y val="0.14339936628249245"/>
          <c:w val="0.87080136422031063"/>
          <c:h val="0.70841910818528442"/>
        </c:manualLayout>
      </c:layout>
      <c:bar3DChart>
        <c:barDir val="bar"/>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25-29</c:v>
              </c:pt>
              <c:pt idx="1">
                <c:v>30-34</c:v>
              </c:pt>
              <c:pt idx="2">
                <c:v>35-39</c:v>
              </c:pt>
              <c:pt idx="3">
                <c:v>40-44</c:v>
              </c:pt>
              <c:pt idx="4">
                <c:v>45-49</c:v>
              </c:pt>
            </c:strLit>
          </c:cat>
          <c:val>
            <c:numLit>
              <c:formatCode>General</c:formatCode>
              <c:ptCount val="5"/>
              <c:pt idx="0">
                <c:v>7</c:v>
              </c:pt>
              <c:pt idx="1">
                <c:v>13</c:v>
              </c:pt>
              <c:pt idx="2">
                <c:v>16</c:v>
              </c:pt>
              <c:pt idx="3">
                <c:v>10</c:v>
              </c:pt>
              <c:pt idx="4">
                <c:v>4</c:v>
              </c:pt>
            </c:numLit>
          </c:val>
          <c:extLst>
            <c:ext xmlns:c16="http://schemas.microsoft.com/office/drawing/2014/chart" uri="{C3380CC4-5D6E-409C-BE32-E72D297353CC}">
              <c16:uniqueId val="{00000000-24CF-49E7-9C74-39A168A712E8}"/>
            </c:ext>
          </c:extLst>
        </c:ser>
        <c:dLbls>
          <c:showLegendKey val="0"/>
          <c:showVal val="1"/>
          <c:showCatName val="0"/>
          <c:showSerName val="0"/>
          <c:showPercent val="0"/>
          <c:showBubbleSize val="0"/>
        </c:dLbls>
        <c:gapWidth val="150"/>
        <c:shape val="box"/>
        <c:axId val="296675487"/>
        <c:axId val="296663487"/>
        <c:axId val="0"/>
      </c:bar3DChart>
      <c:catAx>
        <c:axId val="29667548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0"/>
                  <a:t>PRICE</a:t>
                </a:r>
                <a:r>
                  <a:rPr lang="en-IN" sz="1200" b="0" baseline="0"/>
                  <a:t> RANGE</a:t>
                </a:r>
                <a:endParaRPr lang="en-IN" sz="1200" b="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63487"/>
        <c:crosses val="autoZero"/>
        <c:auto val="1"/>
        <c:lblAlgn val="ctr"/>
        <c:lblOffset val="100"/>
        <c:noMultiLvlLbl val="0"/>
      </c:catAx>
      <c:valAx>
        <c:axId val="296663487"/>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7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THE FREQUENCY OF RESPONSE TIMES WITHIN DIFFERENT RANGES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78267361269584E-2"/>
          <c:y val="0.14374545454545454"/>
          <c:w val="0.89143962255918074"/>
          <c:h val="0.71498811739441659"/>
        </c:manualLayout>
      </c:layout>
      <c:bar3DChart>
        <c:barDir val="bar"/>
        <c:grouping val="stack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7"/>
              <c:pt idx="0">
                <c:v>115-119</c:v>
              </c:pt>
              <c:pt idx="1">
                <c:v>120-124</c:v>
              </c:pt>
              <c:pt idx="2">
                <c:v>125-129</c:v>
              </c:pt>
              <c:pt idx="3">
                <c:v>130-134</c:v>
              </c:pt>
              <c:pt idx="4">
                <c:v>135-139</c:v>
              </c:pt>
              <c:pt idx="5">
                <c:v>140-144</c:v>
              </c:pt>
              <c:pt idx="6">
                <c:v>145-149</c:v>
              </c:pt>
            </c:strLit>
          </c:cat>
          <c:val>
            <c:numLit>
              <c:formatCode>General</c:formatCode>
              <c:ptCount val="7"/>
              <c:pt idx="0">
                <c:v>5</c:v>
              </c:pt>
              <c:pt idx="1">
                <c:v>11</c:v>
              </c:pt>
              <c:pt idx="2">
                <c:v>25</c:v>
              </c:pt>
              <c:pt idx="3">
                <c:v>32</c:v>
              </c:pt>
              <c:pt idx="4">
                <c:v>16</c:v>
              </c:pt>
              <c:pt idx="5">
                <c:v>9</c:v>
              </c:pt>
              <c:pt idx="6">
                <c:v>2</c:v>
              </c:pt>
            </c:numLit>
          </c:val>
          <c:extLst>
            <c:ext xmlns:c16="http://schemas.microsoft.com/office/drawing/2014/chart" uri="{C3380CC4-5D6E-409C-BE32-E72D297353CC}">
              <c16:uniqueId val="{00000000-BBE9-49C5-855B-C7FA54EE985E}"/>
            </c:ext>
          </c:extLst>
        </c:ser>
        <c:dLbls>
          <c:showLegendKey val="0"/>
          <c:showVal val="0"/>
          <c:showCatName val="0"/>
          <c:showSerName val="0"/>
          <c:showPercent val="0"/>
          <c:showBubbleSize val="0"/>
        </c:dLbls>
        <c:gapWidth val="92"/>
        <c:gapDepth val="350"/>
        <c:shape val="box"/>
        <c:axId val="1002870783"/>
        <c:axId val="1002872223"/>
        <c:axId val="0"/>
      </c:bar3DChart>
      <c:catAx>
        <c:axId val="10028707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u="none" strike="noStrike" kern="1200" cap="all" baseline="0">
                    <a:solidFill>
                      <a:sysClr val="window" lastClr="FFFFFF">
                        <a:lumMod val="85000"/>
                      </a:sysClr>
                    </a:solidFill>
                  </a:rPr>
                  <a:t>time (in mili sec.)</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72223"/>
        <c:crosses val="autoZero"/>
        <c:auto val="1"/>
        <c:lblAlgn val="ctr"/>
        <c:lblOffset val="100"/>
        <c:noMultiLvlLbl val="0"/>
      </c:catAx>
      <c:valAx>
        <c:axId val="100287222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7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u="sng"/>
              <a:t>THE SALES FIGURES ACROSS THE THREE REGIONS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Region 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Lit>
              <c:formatCode>General</c:formatCode>
              <c:ptCount val="10"/>
              <c:pt idx="0">
                <c:v>45</c:v>
              </c:pt>
              <c:pt idx="1">
                <c:v>35</c:v>
              </c:pt>
              <c:pt idx="2">
                <c:v>40</c:v>
              </c:pt>
              <c:pt idx="3">
                <c:v>38</c:v>
              </c:pt>
              <c:pt idx="4">
                <c:v>42</c:v>
              </c:pt>
              <c:pt idx="5">
                <c:v>37</c:v>
              </c:pt>
              <c:pt idx="6">
                <c:v>39</c:v>
              </c:pt>
              <c:pt idx="7">
                <c:v>43</c:v>
              </c:pt>
              <c:pt idx="8">
                <c:v>44</c:v>
              </c:pt>
              <c:pt idx="9">
                <c:v>41</c:v>
              </c:pt>
            </c:numLit>
          </c:val>
          <c:extLst>
            <c:ext xmlns:c16="http://schemas.microsoft.com/office/drawing/2014/chart" uri="{C3380CC4-5D6E-409C-BE32-E72D297353CC}">
              <c16:uniqueId val="{00000000-E313-40EC-92DF-AD5D6014ACDE}"/>
            </c:ext>
          </c:extLst>
        </c:ser>
        <c:ser>
          <c:idx val="1"/>
          <c:order val="1"/>
          <c:tx>
            <c:v>Region 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Lit>
              <c:formatCode>General</c:formatCode>
              <c:ptCount val="10"/>
              <c:pt idx="0">
                <c:v>32</c:v>
              </c:pt>
              <c:pt idx="1">
                <c:v>28</c:v>
              </c:pt>
              <c:pt idx="2">
                <c:v>30</c:v>
              </c:pt>
              <c:pt idx="3">
                <c:v>34</c:v>
              </c:pt>
              <c:pt idx="4">
                <c:v>33</c:v>
              </c:pt>
              <c:pt idx="5">
                <c:v>35</c:v>
              </c:pt>
              <c:pt idx="6">
                <c:v>31</c:v>
              </c:pt>
              <c:pt idx="7">
                <c:v>29</c:v>
              </c:pt>
              <c:pt idx="8">
                <c:v>36</c:v>
              </c:pt>
              <c:pt idx="9">
                <c:v>37</c:v>
              </c:pt>
            </c:numLit>
          </c:val>
          <c:extLst>
            <c:ext xmlns:c16="http://schemas.microsoft.com/office/drawing/2014/chart" uri="{C3380CC4-5D6E-409C-BE32-E72D297353CC}">
              <c16:uniqueId val="{00000001-E313-40EC-92DF-AD5D6014ACDE}"/>
            </c:ext>
          </c:extLst>
        </c:ser>
        <c:ser>
          <c:idx val="2"/>
          <c:order val="2"/>
          <c:tx>
            <c:v>Region 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Lit>
              <c:formatCode>General</c:formatCode>
              <c:ptCount val="10"/>
              <c:pt idx="0">
                <c:v>40</c:v>
              </c:pt>
              <c:pt idx="1">
                <c:v>39</c:v>
              </c:pt>
              <c:pt idx="2">
                <c:v>42</c:v>
              </c:pt>
              <c:pt idx="3">
                <c:v>41</c:v>
              </c:pt>
              <c:pt idx="4">
                <c:v>38</c:v>
              </c:pt>
              <c:pt idx="5">
                <c:v>43</c:v>
              </c:pt>
              <c:pt idx="6">
                <c:v>45</c:v>
              </c:pt>
              <c:pt idx="7">
                <c:v>44</c:v>
              </c:pt>
              <c:pt idx="8">
                <c:v>41</c:v>
              </c:pt>
              <c:pt idx="9">
                <c:v>37</c:v>
              </c:pt>
            </c:numLit>
          </c:val>
          <c:extLst>
            <c:ext xmlns:c16="http://schemas.microsoft.com/office/drawing/2014/chart" uri="{C3380CC4-5D6E-409C-BE32-E72D297353CC}">
              <c16:uniqueId val="{00000002-E313-40EC-92DF-AD5D6014ACDE}"/>
            </c:ext>
          </c:extLst>
        </c:ser>
        <c:dLbls>
          <c:showLegendKey val="0"/>
          <c:showVal val="0"/>
          <c:showCatName val="0"/>
          <c:showSerName val="0"/>
          <c:showPercent val="0"/>
          <c:showBubbleSize val="0"/>
        </c:dLbls>
        <c:gapWidth val="150"/>
        <c:shape val="box"/>
        <c:axId val="1002860703"/>
        <c:axId val="1002837183"/>
        <c:axId val="0"/>
      </c:bar3DChart>
      <c:catAx>
        <c:axId val="1002860703"/>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37183"/>
        <c:crosses val="autoZero"/>
        <c:auto val="1"/>
        <c:lblAlgn val="ctr"/>
        <c:lblOffset val="100"/>
        <c:noMultiLvlLbl val="0"/>
      </c:catAx>
      <c:valAx>
        <c:axId val="100283718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6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u="sng"/>
              <a:t>THE DISTRIBUTION OF SATISFACTION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Rating</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Lit>
              <c:formatCode>General</c:formatCode>
              <c:ptCount val="5"/>
              <c:pt idx="0">
                <c:v>1</c:v>
              </c:pt>
              <c:pt idx="1">
                <c:v>2</c:v>
              </c:pt>
              <c:pt idx="2">
                <c:v>3</c:v>
              </c:pt>
              <c:pt idx="3">
                <c:v>4</c:v>
              </c:pt>
              <c:pt idx="4">
                <c:v>5</c:v>
              </c:pt>
            </c:numLit>
          </c:val>
          <c:extLst>
            <c:ext xmlns:c16="http://schemas.microsoft.com/office/drawing/2014/chart" uri="{C3380CC4-5D6E-409C-BE32-E72D297353CC}">
              <c16:uniqueId val="{00000000-C400-4497-B689-7973EC5EBE4D}"/>
            </c:ext>
          </c:extLst>
        </c:ser>
        <c:ser>
          <c:idx val="1"/>
          <c:order val="1"/>
          <c:tx>
            <c:v>Frequency</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Lit>
              <c:formatCode>General</c:formatCode>
              <c:ptCount val="5"/>
              <c:pt idx="0">
                <c:v>0</c:v>
              </c:pt>
              <c:pt idx="1">
                <c:v>8</c:v>
              </c:pt>
              <c:pt idx="2">
                <c:v>30</c:v>
              </c:pt>
              <c:pt idx="3">
                <c:v>39</c:v>
              </c:pt>
              <c:pt idx="4">
                <c:v>23</c:v>
              </c:pt>
            </c:numLit>
          </c:val>
          <c:extLst>
            <c:ext xmlns:c16="http://schemas.microsoft.com/office/drawing/2014/chart" uri="{C3380CC4-5D6E-409C-BE32-E72D297353CC}">
              <c16:uniqueId val="{00000001-C400-4497-B689-7973EC5EBE4D}"/>
            </c:ext>
          </c:extLst>
        </c:ser>
        <c:dLbls>
          <c:showLegendKey val="0"/>
          <c:showVal val="1"/>
          <c:showCatName val="0"/>
          <c:showSerName val="0"/>
          <c:showPercent val="0"/>
          <c:showBubbleSize val="0"/>
        </c:dLbls>
        <c:gapWidth val="65"/>
        <c:shape val="box"/>
        <c:axId val="54182480"/>
        <c:axId val="54165680"/>
        <c:axId val="0"/>
      </c:bar3DChart>
      <c:catAx>
        <c:axId val="54182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t>RATING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165680"/>
        <c:crosses val="autoZero"/>
        <c:auto val="1"/>
        <c:lblAlgn val="ctr"/>
        <c:lblOffset val="100"/>
        <c:noMultiLvlLbl val="0"/>
      </c:catAx>
      <c:valAx>
        <c:axId val="5416568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182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THE SALES DISTRIBUTION ACROSS DIFFERENT PRICE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val>
            <c:numLit>
              <c:formatCode>General</c:formatCode>
              <c:ptCount val="10"/>
              <c:pt idx="0">
                <c:v>35</c:v>
              </c:pt>
              <c:pt idx="1">
                <c:v>28</c:v>
              </c:pt>
              <c:pt idx="2">
                <c:v>32</c:v>
              </c:pt>
              <c:pt idx="3">
                <c:v>45</c:v>
              </c:pt>
              <c:pt idx="4">
                <c:v>38</c:v>
              </c:pt>
              <c:pt idx="5">
                <c:v>29</c:v>
              </c:pt>
              <c:pt idx="6">
                <c:v>42</c:v>
              </c:pt>
              <c:pt idx="7">
                <c:v>30</c:v>
              </c:pt>
              <c:pt idx="8">
                <c:v>36</c:v>
              </c:pt>
              <c:pt idx="9">
                <c:v>41</c:v>
              </c:pt>
            </c:numLit>
          </c:val>
          <c:extLst>
            <c:ext xmlns:c16="http://schemas.microsoft.com/office/drawing/2014/chart" uri="{C3380CC4-5D6E-409C-BE32-E72D297353CC}">
              <c16:uniqueId val="{00000000-12B1-4A08-9143-D1079432F21C}"/>
            </c:ext>
          </c:extLst>
        </c:ser>
        <c:ser>
          <c:idx val="1"/>
          <c:order val="1"/>
          <c:spPr>
            <a:solidFill>
              <a:schemeClr val="accent2"/>
            </a:solidFill>
            <a:ln>
              <a:noFill/>
            </a:ln>
            <a:effectLst/>
            <a:sp3d/>
          </c:spPr>
          <c:invertIfNegative val="0"/>
          <c:val>
            <c:numLit>
              <c:formatCode>General</c:formatCode>
              <c:ptCount val="10"/>
              <c:pt idx="0">
                <c:v>47</c:v>
              </c:pt>
              <c:pt idx="1">
                <c:v>31</c:v>
              </c:pt>
              <c:pt idx="2">
                <c:v>39</c:v>
              </c:pt>
              <c:pt idx="3">
                <c:v>43</c:v>
              </c:pt>
              <c:pt idx="4">
                <c:v>37</c:v>
              </c:pt>
              <c:pt idx="5">
                <c:v>30</c:v>
              </c:pt>
              <c:pt idx="6">
                <c:v>34</c:v>
              </c:pt>
              <c:pt idx="7">
                <c:v>39</c:v>
              </c:pt>
              <c:pt idx="8">
                <c:v>28</c:v>
              </c:pt>
              <c:pt idx="9">
                <c:v>33</c:v>
              </c:pt>
            </c:numLit>
          </c:val>
          <c:extLst>
            <c:ext xmlns:c16="http://schemas.microsoft.com/office/drawing/2014/chart" uri="{C3380CC4-5D6E-409C-BE32-E72D297353CC}">
              <c16:uniqueId val="{00000001-12B1-4A08-9143-D1079432F21C}"/>
            </c:ext>
          </c:extLst>
        </c:ser>
        <c:ser>
          <c:idx val="2"/>
          <c:order val="2"/>
          <c:spPr>
            <a:solidFill>
              <a:schemeClr val="accent3"/>
            </a:solidFill>
            <a:ln>
              <a:noFill/>
            </a:ln>
            <a:effectLst/>
            <a:sp3d/>
          </c:spPr>
          <c:invertIfNegative val="0"/>
          <c:val>
            <c:numLit>
              <c:formatCode>General</c:formatCode>
              <c:ptCount val="10"/>
              <c:pt idx="0">
                <c:v>36</c:v>
              </c:pt>
              <c:pt idx="1">
                <c:v>40</c:v>
              </c:pt>
              <c:pt idx="2">
                <c:v>42</c:v>
              </c:pt>
              <c:pt idx="3">
                <c:v>29</c:v>
              </c:pt>
              <c:pt idx="4">
                <c:v>31</c:v>
              </c:pt>
              <c:pt idx="5">
                <c:v>45</c:v>
              </c:pt>
              <c:pt idx="6">
                <c:v>38</c:v>
              </c:pt>
              <c:pt idx="7">
                <c:v>33</c:v>
              </c:pt>
              <c:pt idx="8">
                <c:v>41</c:v>
              </c:pt>
              <c:pt idx="9">
                <c:v>35</c:v>
              </c:pt>
            </c:numLit>
          </c:val>
          <c:extLst>
            <c:ext xmlns:c16="http://schemas.microsoft.com/office/drawing/2014/chart" uri="{C3380CC4-5D6E-409C-BE32-E72D297353CC}">
              <c16:uniqueId val="{00000002-12B1-4A08-9143-D1079432F21C}"/>
            </c:ext>
          </c:extLst>
        </c:ser>
        <c:ser>
          <c:idx val="3"/>
          <c:order val="3"/>
          <c:spPr>
            <a:solidFill>
              <a:schemeClr val="accent4"/>
            </a:solidFill>
            <a:ln>
              <a:noFill/>
            </a:ln>
            <a:effectLst/>
            <a:sp3d/>
          </c:spPr>
          <c:invertIfNegative val="0"/>
          <c:val>
            <c:numLit>
              <c:formatCode>General</c:formatCode>
              <c:ptCount val="10"/>
              <c:pt idx="0">
                <c:v>37</c:v>
              </c:pt>
              <c:pt idx="1">
                <c:v>34</c:v>
              </c:pt>
              <c:pt idx="2">
                <c:v>46</c:v>
              </c:pt>
              <c:pt idx="3">
                <c:v>30</c:v>
              </c:pt>
              <c:pt idx="4">
                <c:v>39</c:v>
              </c:pt>
              <c:pt idx="5">
                <c:v>43</c:v>
              </c:pt>
              <c:pt idx="6">
                <c:v>28</c:v>
              </c:pt>
              <c:pt idx="7">
                <c:v>32</c:v>
              </c:pt>
              <c:pt idx="8">
                <c:v>36</c:v>
              </c:pt>
              <c:pt idx="9">
                <c:v>29</c:v>
              </c:pt>
            </c:numLit>
          </c:val>
          <c:extLst>
            <c:ext xmlns:c16="http://schemas.microsoft.com/office/drawing/2014/chart" uri="{C3380CC4-5D6E-409C-BE32-E72D297353CC}">
              <c16:uniqueId val="{00000003-12B1-4A08-9143-D1079432F21C}"/>
            </c:ext>
          </c:extLst>
        </c:ser>
        <c:ser>
          <c:idx val="4"/>
          <c:order val="4"/>
          <c:spPr>
            <a:solidFill>
              <a:schemeClr val="accent5"/>
            </a:solidFill>
            <a:ln>
              <a:noFill/>
            </a:ln>
            <a:effectLst/>
            <a:sp3d/>
          </c:spPr>
          <c:invertIfNegative val="0"/>
          <c:val>
            <c:numLit>
              <c:formatCode>General</c:formatCode>
              <c:ptCount val="10"/>
              <c:pt idx="0">
                <c:v>31</c:v>
              </c:pt>
              <c:pt idx="1">
                <c:v>37</c:v>
              </c:pt>
              <c:pt idx="2">
                <c:v>40</c:v>
              </c:pt>
              <c:pt idx="3">
                <c:v>42</c:v>
              </c:pt>
              <c:pt idx="4">
                <c:v>33</c:v>
              </c:pt>
              <c:pt idx="5">
                <c:v>39</c:v>
              </c:pt>
              <c:pt idx="6">
                <c:v>28</c:v>
              </c:pt>
              <c:pt idx="7">
                <c:v>35</c:v>
              </c:pt>
              <c:pt idx="8">
                <c:v>38</c:v>
              </c:pt>
              <c:pt idx="9">
                <c:v>43</c:v>
              </c:pt>
            </c:numLit>
          </c:val>
          <c:extLst>
            <c:ext xmlns:c16="http://schemas.microsoft.com/office/drawing/2014/chart" uri="{C3380CC4-5D6E-409C-BE32-E72D297353CC}">
              <c16:uniqueId val="{00000004-12B1-4A08-9143-D1079432F21C}"/>
            </c:ext>
          </c:extLst>
        </c:ser>
        <c:dLbls>
          <c:showLegendKey val="0"/>
          <c:showVal val="0"/>
          <c:showCatName val="0"/>
          <c:showSerName val="0"/>
          <c:showPercent val="0"/>
          <c:showBubbleSize val="0"/>
        </c:dLbls>
        <c:gapWidth val="150"/>
        <c:shape val="box"/>
        <c:axId val="781248128"/>
        <c:axId val="781270208"/>
        <c:axId val="0"/>
      </c:bar3DChart>
      <c:catAx>
        <c:axId val="7812481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70208"/>
        <c:crosses val="autoZero"/>
        <c:auto val="1"/>
        <c:lblAlgn val="ctr"/>
        <c:lblOffset val="100"/>
        <c:noMultiLvlLbl val="0"/>
      </c:catAx>
      <c:valAx>
        <c:axId val="78127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4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_xlchart.v1.10</cx:f>
      </cx:numDim>
    </cx:data>
  </cx:chartData>
  <cx:chart>
    <cx:title pos="t" align="ctr" overlay="0">
      <cx:tx>
        <cx:txData>
          <cx:v>THE DEFECT FREQUENCIES</cx:v>
        </cx:txData>
      </cx:tx>
      <cx:txPr>
        <a:bodyPr spcFirstLastPara="1" vertOverflow="ellipsis" horzOverflow="overflow" wrap="square" lIns="0" tIns="0" rIns="0" bIns="0" anchor="ctr" anchorCtr="1"/>
        <a:lstStyle/>
        <a:p>
          <a:pPr algn="ctr" rtl="0">
            <a:defRPr/>
          </a:pPr>
          <a:r>
            <a:rPr lang="en-US" sz="1600" b="1" i="0" u="sng"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THE DEFECT FREQUENCIES</a:t>
          </a:r>
        </a:p>
      </cx:txPr>
    </cx:title>
    <cx:plotArea>
      <cx:plotAreaRegion>
        <cx:series layoutId="clusteredColumn" uniqueId="{2E385263-BC76-4059-8563-B4520D67A065}" formatIdx="0">
          <cx:spPr>
            <a:effectLst>
              <a:glow rad="50800">
                <a:schemeClr val="accent2"/>
              </a:glow>
              <a:outerShdw dist="50800" dir="5400000" algn="ctr" rotWithShape="0">
                <a:schemeClr val="accent2"/>
              </a:outerShdw>
              <a:softEdge rad="0"/>
            </a:effectLst>
          </cx:spPr>
          <cx:dataId val="0"/>
          <cx:layoutPr>
            <cx:binning intervalClosed="r">
              <cx:binSize val="5"/>
            </cx:binning>
          </cx:layoutPr>
        </cx:series>
      </cx:plotAreaRegion>
      <cx:axis id="0">
        <cx:catScaling gapWidth="0.280000001"/>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FREQUENCY</a:t>
              </a:r>
            </a:p>
          </cx:txPr>
        </cx:title>
        <cx:tickLabels/>
      </cx:axis>
      <cx:axis id="1">
        <cx:valScaling/>
        <cx:title>
          <cx:tx>
            <cx:txData>
              <cx:v>DEFECT TYPE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DEFECT TYPE</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_xlchart.v1.0</cx:f>
      </cx:numDim>
    </cx:data>
    <cx:data id="1">
      <cx:numDim type="val">
        <cx:f dir="row">_xlchart.v1.1</cx:f>
      </cx:numDim>
    </cx:data>
    <cx:data id="2">
      <cx:numDim type="val">
        <cx:f dir="row">_xlchart.v1.2</cx:f>
      </cx:numDim>
    </cx:data>
    <cx:data id="3">
      <cx:numDim type="val">
        <cx:f dir="row">_xlchart.v1.3</cx:f>
      </cx:numDim>
    </cx:data>
    <cx:data id="4">
      <cx:numDim type="val">
        <cx:f dir="row">_xlchart.v1.4</cx:f>
      </cx:numDim>
    </cx:data>
    <cx:data id="5">
      <cx:numDim type="val">
        <cx:f dir="row">_xlchart.v1.5</cx:f>
      </cx:numDim>
    </cx:data>
    <cx:data id="6">
      <cx:numDim type="val">
        <cx:f dir="row">_xlchart.v1.6</cx:f>
      </cx:numDim>
    </cx:data>
    <cx:data id="7">
      <cx:numDim type="val">
        <cx:f dir="row">_xlchart.v1.7</cx:f>
      </cx:numDim>
    </cx:data>
    <cx:data id="8">
      <cx:numDim type="val">
        <cx:f dir="row">_xlchart.v1.8</cx:f>
      </cx:numDim>
    </cx:data>
    <cx:data id="9">
      <cx:numDim type="val">
        <cx:f dir="row">_xlchart.v1.9</cx:f>
      </cx:numDim>
    </cx:data>
  </cx:chartData>
  <cx:chart>
    <cx:title pos="t" align="ctr" overlay="0">
      <cx:tx>
        <cx:txData>
          <cx:v>THE DISTRIBUTION OF RESPONSE TIMES</cx:v>
        </cx:txData>
      </cx:tx>
      <cx:txPr>
        <a:bodyPr spcFirstLastPara="1" vertOverflow="ellipsis" horzOverflow="overflow" wrap="square" lIns="0" tIns="0" rIns="0" bIns="0" anchor="ctr" anchorCtr="1"/>
        <a:lstStyle/>
        <a:p>
          <a:pPr algn="ctr" rtl="0">
            <a:defRPr/>
          </a:pPr>
          <a:r>
            <a:rPr lang="en-US" sz="1600" b="1" i="0" u="sng"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THE DISTRIBUTION OF RESPONSE TIMES</a:t>
          </a:r>
        </a:p>
      </cx:txPr>
    </cx:title>
    <cx:plotArea>
      <cx:plotAreaRegion>
        <cx:series layoutId="clusteredColumn" uniqueId="{68687EAC-EDD4-4551-9023-BC13206F3A1A}" formatIdx="0">
          <cx:dataLabels pos="outEnd">
            <cx:visibility seriesName="0" categoryName="0" value="1"/>
            <cx:separator>, </cx:separator>
          </cx:dataLabels>
          <cx:dataId val="0"/>
          <cx:layoutPr>
            <cx:binning intervalClosed="r">
              <cx:binSize val="5"/>
            </cx:binning>
          </cx:layoutPr>
        </cx:series>
        <cx:series layoutId="clusteredColumn" hidden="1" uniqueId="{F9BE611A-0FAE-45F5-B94F-6923019ECE3F}" formatIdx="1">
          <cx:dataLabels pos="outEnd">
            <cx:visibility seriesName="0" categoryName="0" value="1"/>
            <cx:separator>, </cx:separator>
          </cx:dataLabels>
          <cx:dataId val="1"/>
          <cx:layoutPr>
            <cx:binning intervalClosed="r"/>
          </cx:layoutPr>
        </cx:series>
        <cx:series layoutId="clusteredColumn" hidden="1" uniqueId="{B84D8113-0DD6-4580-A0CF-EA6014AB81C7}" formatIdx="2">
          <cx:dataLabels pos="outEnd">
            <cx:visibility seriesName="0" categoryName="0" value="1"/>
            <cx:separator>, </cx:separator>
          </cx:dataLabels>
          <cx:dataId val="2"/>
          <cx:layoutPr>
            <cx:binning intervalClosed="r"/>
          </cx:layoutPr>
        </cx:series>
        <cx:series layoutId="clusteredColumn" hidden="1" uniqueId="{212C1C67-9893-4C9F-B3CA-1F6C2A54BDFC}" formatIdx="3">
          <cx:dataLabels pos="outEnd">
            <cx:visibility seriesName="0" categoryName="0" value="1"/>
            <cx:separator>, </cx:separator>
          </cx:dataLabels>
          <cx:dataId val="3"/>
          <cx:layoutPr>
            <cx:binning intervalClosed="r"/>
          </cx:layoutPr>
        </cx:series>
        <cx:series layoutId="clusteredColumn" hidden="1" uniqueId="{76AF5ECB-C76A-4CC4-BA17-A54F12ADE621}" formatIdx="4">
          <cx:dataLabels pos="outEnd">
            <cx:visibility seriesName="0" categoryName="0" value="1"/>
            <cx:separator>, </cx:separator>
          </cx:dataLabels>
          <cx:dataId val="4"/>
          <cx:layoutPr>
            <cx:binning intervalClosed="r"/>
          </cx:layoutPr>
        </cx:series>
        <cx:series layoutId="clusteredColumn" hidden="1" uniqueId="{57782AFE-721E-4307-99E8-7E8675870BC0}" formatIdx="5">
          <cx:dataLabels pos="outEnd">
            <cx:visibility seriesName="0" categoryName="0" value="1"/>
            <cx:separator>, </cx:separator>
          </cx:dataLabels>
          <cx:dataId val="5"/>
          <cx:layoutPr>
            <cx:binning intervalClosed="r"/>
          </cx:layoutPr>
        </cx:series>
        <cx:series layoutId="clusteredColumn" hidden="1" uniqueId="{72BE8112-7392-406A-B76D-86F932928D0E}" formatIdx="6">
          <cx:dataLabels pos="outEnd">
            <cx:visibility seriesName="0" categoryName="0" value="1"/>
            <cx:separator>, </cx:separator>
          </cx:dataLabels>
          <cx:dataId val="6"/>
          <cx:layoutPr>
            <cx:binning intervalClosed="r"/>
          </cx:layoutPr>
        </cx:series>
        <cx:series layoutId="clusteredColumn" hidden="1" uniqueId="{A1CEB62B-919C-43C3-B0FF-15FBABFF926C}" formatIdx="7">
          <cx:dataLabels pos="outEnd">
            <cx:visibility seriesName="0" categoryName="0" value="1"/>
            <cx:separator>, </cx:separator>
          </cx:dataLabels>
          <cx:dataId val="7"/>
          <cx:layoutPr>
            <cx:binning intervalClosed="r"/>
          </cx:layoutPr>
        </cx:series>
        <cx:series layoutId="clusteredColumn" hidden="1" uniqueId="{A0F57E0E-9AAB-407D-A453-DB386FC4962D}" formatIdx="8">
          <cx:dataLabels pos="outEnd">
            <cx:visibility seriesName="0" categoryName="0" value="1"/>
            <cx:separator>, </cx:separator>
          </cx:dataLabels>
          <cx:dataId val="8"/>
          <cx:layoutPr>
            <cx:binning intervalClosed="r"/>
          </cx:layoutPr>
        </cx:series>
        <cx:series layoutId="clusteredColumn" hidden="1" uniqueId="{07DB163B-A707-442E-88D5-C8986B35C79F}" formatIdx="9">
          <cx:dataLabels pos="outEnd">
            <cx:visibility seriesName="0" categoryName="0" value="1"/>
            <cx:separator>, </cx:separator>
          </cx:dataLabels>
          <cx:dataId val="9"/>
          <cx:layoutPr>
            <cx:binning intervalClosed="r"/>
          </cx:layoutPr>
        </cx:series>
      </cx:plotAreaRegion>
      <cx:axis id="0">
        <cx:catScaling gapWidth="0"/>
        <cx:title>
          <cx:tx>
            <cx:txData>
              <cx:v>TIME</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 lastClr="FFFFFF">
                      <a:lumMod val="95000"/>
                    </a:sysClr>
                  </a:solidFill>
                  <a:latin typeface="Calibri" panose="020F0502020204030204"/>
                </a:rPr>
                <a:t>TIME</a:t>
              </a:r>
            </a:p>
          </cx:txPr>
        </cx:title>
        <cx:tickLabels/>
      </cx:axis>
      <cx:axis id="1">
        <cx:valScaling/>
        <cx:title>
          <cx:tx>
            <cx:txData>
              <cx:v>RANGE</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 lastClr="FFFFFF">
                      <a:lumMod val="95000"/>
                    </a:sysClr>
                  </a:solidFill>
                  <a:latin typeface="Calibri" panose="020F0502020204030204"/>
                </a:rPr>
                <a:t>RANGE</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320</xdr:row>
      <xdr:rowOff>10584</xdr:rowOff>
    </xdr:from>
    <xdr:to>
      <xdr:col>13</xdr:col>
      <xdr:colOff>0</xdr:colOff>
      <xdr:row>338</xdr:row>
      <xdr:rowOff>9524</xdr:rowOff>
    </xdr:to>
    <xdr:graphicFrame macro="">
      <xdr:nvGraphicFramePr>
        <xdr:cNvPr id="2" name="Chart 1">
          <a:extLst>
            <a:ext uri="{FF2B5EF4-FFF2-40B4-BE49-F238E27FC236}">
              <a16:creationId xmlns:a16="http://schemas.microsoft.com/office/drawing/2014/main" id="{E8A53A18-D0FC-4FB7-AFDA-5498BEB22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7111</xdr:colOff>
      <xdr:row>344</xdr:row>
      <xdr:rowOff>4695</xdr:rowOff>
    </xdr:from>
    <xdr:to>
      <xdr:col>13</xdr:col>
      <xdr:colOff>10824</xdr:colOff>
      <xdr:row>361</xdr:row>
      <xdr:rowOff>9524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0DC148B-2C8B-4D00-8F17-808F877008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6236" y="69708645"/>
              <a:ext cx="8442863" cy="341477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10850</xdr:colOff>
      <xdr:row>411</xdr:row>
      <xdr:rowOff>8921</xdr:rowOff>
    </xdr:from>
    <xdr:to>
      <xdr:col>13</xdr:col>
      <xdr:colOff>0</xdr:colOff>
      <xdr:row>429</xdr:row>
      <xdr:rowOff>9525</xdr:rowOff>
    </xdr:to>
    <xdr:graphicFrame macro="">
      <xdr:nvGraphicFramePr>
        <xdr:cNvPr id="4" name="Chart 3">
          <a:extLst>
            <a:ext uri="{FF2B5EF4-FFF2-40B4-BE49-F238E27FC236}">
              <a16:creationId xmlns:a16="http://schemas.microsoft.com/office/drawing/2014/main" id="{6944A214-DBF9-4ADA-B2BE-759278537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6742</xdr:colOff>
      <xdr:row>474</xdr:row>
      <xdr:rowOff>194597</xdr:rowOff>
    </xdr:from>
    <xdr:to>
      <xdr:col>13</xdr:col>
      <xdr:colOff>10242</xdr:colOff>
      <xdr:row>494</xdr:row>
      <xdr:rowOff>8429</xdr:rowOff>
    </xdr:to>
    <xdr:graphicFrame macro="">
      <xdr:nvGraphicFramePr>
        <xdr:cNvPr id="5" name="Chart 4">
          <a:extLst>
            <a:ext uri="{FF2B5EF4-FFF2-40B4-BE49-F238E27FC236}">
              <a16:creationId xmlns:a16="http://schemas.microsoft.com/office/drawing/2014/main" id="{86C97EF2-71BB-48A4-8607-AC3AF2525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8192</xdr:colOff>
      <xdr:row>514</xdr:row>
      <xdr:rowOff>10243</xdr:rowOff>
    </xdr:from>
    <xdr:to>
      <xdr:col>13</xdr:col>
      <xdr:colOff>0</xdr:colOff>
      <xdr:row>532</xdr:row>
      <xdr:rowOff>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DD5F49C-F3B4-49CF-A55A-DA5D4A0B91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27317" y="103804168"/>
              <a:ext cx="8430958" cy="35902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3072</xdr:colOff>
      <xdr:row>545</xdr:row>
      <xdr:rowOff>194598</xdr:rowOff>
    </xdr:from>
    <xdr:to>
      <xdr:col>13</xdr:col>
      <xdr:colOff>19639</xdr:colOff>
      <xdr:row>565</xdr:row>
      <xdr:rowOff>1</xdr:rowOff>
    </xdr:to>
    <xdr:graphicFrame macro="">
      <xdr:nvGraphicFramePr>
        <xdr:cNvPr id="7" name="Chart 6">
          <a:extLst>
            <a:ext uri="{FF2B5EF4-FFF2-40B4-BE49-F238E27FC236}">
              <a16:creationId xmlns:a16="http://schemas.microsoft.com/office/drawing/2014/main" id="{5CB504E0-3F30-4DED-A9D1-CFB91D1F6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604470</xdr:colOff>
      <xdr:row>578</xdr:row>
      <xdr:rowOff>7327</xdr:rowOff>
    </xdr:from>
    <xdr:to>
      <xdr:col>13</xdr:col>
      <xdr:colOff>9819</xdr:colOff>
      <xdr:row>596</xdr:row>
      <xdr:rowOff>14653</xdr:rowOff>
    </xdr:to>
    <xdr:graphicFrame macro="">
      <xdr:nvGraphicFramePr>
        <xdr:cNvPr id="8" name="Chart 7">
          <a:extLst>
            <a:ext uri="{FF2B5EF4-FFF2-40B4-BE49-F238E27FC236}">
              <a16:creationId xmlns:a16="http://schemas.microsoft.com/office/drawing/2014/main" id="{FACD1721-BD00-4164-BD3B-5524B43A6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1334</xdr:colOff>
      <xdr:row>387</xdr:row>
      <xdr:rowOff>181774</xdr:rowOff>
    </xdr:from>
    <xdr:to>
      <xdr:col>13</xdr:col>
      <xdr:colOff>4005</xdr:colOff>
      <xdr:row>405</xdr:row>
      <xdr:rowOff>190500</xdr:rowOff>
    </xdr:to>
    <xdr:graphicFrame macro="">
      <xdr:nvGraphicFramePr>
        <xdr:cNvPr id="9" name="Chart 8">
          <a:extLst>
            <a:ext uri="{FF2B5EF4-FFF2-40B4-BE49-F238E27FC236}">
              <a16:creationId xmlns:a16="http://schemas.microsoft.com/office/drawing/2014/main" id="{46120E38-973D-48D8-BA78-3D8FB21BD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4535</xdr:colOff>
      <xdr:row>444</xdr:row>
      <xdr:rowOff>11793</xdr:rowOff>
    </xdr:from>
    <xdr:to>
      <xdr:col>13</xdr:col>
      <xdr:colOff>1</xdr:colOff>
      <xdr:row>463</xdr:row>
      <xdr:rowOff>11340</xdr:rowOff>
    </xdr:to>
    <xdr:graphicFrame macro="">
      <xdr:nvGraphicFramePr>
        <xdr:cNvPr id="10" name="Chart 9">
          <a:extLst>
            <a:ext uri="{FF2B5EF4-FFF2-40B4-BE49-F238E27FC236}">
              <a16:creationId xmlns:a16="http://schemas.microsoft.com/office/drawing/2014/main" id="{9F6CB887-1DAF-44FE-8644-CE1DF5853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ops%20Technologies/02%20Statistics/Assignment%20DONE/Statistics%20Assignment%2028-12-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istic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67199-6301-4716-BD0C-0ABE938081C5}">
  <dimension ref="A2:AG1154"/>
  <sheetViews>
    <sheetView tabSelected="1" workbookViewId="0">
      <selection activeCell="A4" sqref="A4"/>
    </sheetView>
  </sheetViews>
  <sheetFormatPr defaultRowHeight="15.75" x14ac:dyDescent="0.25"/>
  <cols>
    <col min="1" max="1" width="9.28515625" style="1" bestFit="1" customWidth="1"/>
    <col min="2" max="2" width="12" style="1" bestFit="1" customWidth="1"/>
    <col min="3" max="3" width="10.28515625" style="1" customWidth="1"/>
    <col min="4" max="4" width="12.5703125" style="1" bestFit="1" customWidth="1"/>
    <col min="5" max="5" width="11.140625" style="1" bestFit="1" customWidth="1"/>
    <col min="6" max="6" width="12" style="1" bestFit="1" customWidth="1"/>
    <col min="7" max="7" width="9.28515625" style="1" bestFit="1" customWidth="1"/>
    <col min="8" max="8" width="9.5703125" style="1" bestFit="1" customWidth="1"/>
    <col min="9" max="9" width="9.28515625" style="1" bestFit="1" customWidth="1"/>
    <col min="10" max="10" width="9.140625" style="1"/>
    <col min="11" max="12" width="11" style="1" bestFit="1" customWidth="1"/>
    <col min="13" max="14" width="9.28515625" style="1" bestFit="1" customWidth="1"/>
    <col min="15" max="16384" width="9.140625" style="1"/>
  </cols>
  <sheetData>
    <row r="2" spans="1:14" ht="24" customHeight="1" x14ac:dyDescent="0.45">
      <c r="A2" s="152" t="s">
        <v>0</v>
      </c>
      <c r="B2" s="152"/>
      <c r="C2" s="152"/>
      <c r="D2" s="152"/>
      <c r="E2" s="152"/>
      <c r="F2" s="152"/>
      <c r="G2" s="152"/>
      <c r="H2" s="152"/>
      <c r="I2" s="152"/>
      <c r="J2" s="152"/>
      <c r="K2" s="152"/>
      <c r="L2" s="152"/>
      <c r="M2" s="152"/>
      <c r="N2" s="152"/>
    </row>
    <row r="3" spans="1:14" ht="24" customHeight="1" x14ac:dyDescent="0.25">
      <c r="A3" s="153" t="s">
        <v>1</v>
      </c>
      <c r="B3" s="153"/>
      <c r="C3" s="153"/>
      <c r="D3" s="153"/>
      <c r="E3" s="153"/>
      <c r="F3" s="153"/>
      <c r="G3" s="153"/>
      <c r="H3" s="153"/>
      <c r="I3" s="153"/>
      <c r="J3" s="153"/>
      <c r="K3" s="153"/>
      <c r="L3" s="153"/>
      <c r="M3" s="153"/>
      <c r="N3" s="153"/>
    </row>
    <row r="4" spans="1:14" x14ac:dyDescent="0.25">
      <c r="A4" s="2"/>
      <c r="B4" s="2"/>
    </row>
    <row r="5" spans="1:14" ht="19.5" x14ac:dyDescent="0.25">
      <c r="A5" s="154" t="s">
        <v>2</v>
      </c>
      <c r="B5" s="154"/>
      <c r="C5" s="154"/>
      <c r="D5" s="154"/>
      <c r="E5" s="154"/>
      <c r="F5" s="154"/>
      <c r="G5" s="154"/>
      <c r="H5" s="154"/>
      <c r="I5" s="154"/>
      <c r="J5" s="154"/>
      <c r="K5" s="154"/>
      <c r="L5" s="154"/>
      <c r="M5" s="154"/>
      <c r="N5" s="154"/>
    </row>
    <row r="6" spans="1:14" x14ac:dyDescent="0.25">
      <c r="A6" s="3" t="s">
        <v>3</v>
      </c>
      <c r="B6" s="155" t="s">
        <v>4</v>
      </c>
      <c r="C6" s="155"/>
      <c r="D6" s="155"/>
      <c r="E6" s="155"/>
      <c r="F6" s="155"/>
      <c r="G6" s="155"/>
      <c r="H6" s="155"/>
      <c r="I6" s="155"/>
      <c r="J6" s="155"/>
      <c r="K6" s="155"/>
      <c r="L6" s="155"/>
      <c r="M6" s="155"/>
      <c r="N6" s="155"/>
    </row>
    <row r="7" spans="1:14" x14ac:dyDescent="0.25">
      <c r="A7" s="3" t="s">
        <v>5</v>
      </c>
      <c r="B7" s="155" t="s">
        <v>6</v>
      </c>
      <c r="C7" s="155"/>
      <c r="D7" s="155"/>
      <c r="E7" s="155"/>
      <c r="F7" s="155"/>
      <c r="G7" s="155"/>
      <c r="H7" s="155"/>
      <c r="I7" s="155"/>
      <c r="J7" s="155"/>
      <c r="K7" s="155"/>
      <c r="L7" s="155"/>
      <c r="M7" s="155"/>
      <c r="N7" s="155"/>
    </row>
    <row r="8" spans="1:14" ht="16.5" thickBot="1" x14ac:dyDescent="0.3"/>
    <row r="9" spans="1:14" ht="30" customHeight="1" thickBot="1" x14ac:dyDescent="0.3">
      <c r="A9" s="109" t="s">
        <v>7</v>
      </c>
      <c r="B9" s="110"/>
      <c r="C9" s="110"/>
      <c r="D9" s="110"/>
      <c r="E9" s="110"/>
      <c r="F9" s="110"/>
      <c r="G9" s="110"/>
      <c r="H9" s="110"/>
      <c r="I9" s="110"/>
      <c r="J9" s="110"/>
      <c r="K9" s="110"/>
      <c r="L9" s="110"/>
      <c r="M9" s="110"/>
      <c r="N9" s="111"/>
    </row>
    <row r="10" spans="1:14" ht="16.5" thickBot="1" x14ac:dyDescent="0.3"/>
    <row r="11" spans="1:14" x14ac:dyDescent="0.25">
      <c r="A11" s="143" t="s">
        <v>8</v>
      </c>
      <c r="B11" s="144"/>
      <c r="C11" s="144"/>
      <c r="D11" s="144"/>
      <c r="E11" s="144"/>
      <c r="F11" s="144"/>
      <c r="G11" s="144"/>
      <c r="H11" s="144"/>
      <c r="I11" s="144"/>
      <c r="J11" s="144"/>
      <c r="K11" s="144"/>
      <c r="L11" s="144"/>
      <c r="M11" s="144"/>
      <c r="N11" s="145"/>
    </row>
    <row r="12" spans="1:14" x14ac:dyDescent="0.25">
      <c r="A12" s="146"/>
      <c r="B12" s="147"/>
      <c r="C12" s="147"/>
      <c r="D12" s="147"/>
      <c r="E12" s="147"/>
      <c r="F12" s="147"/>
      <c r="G12" s="147"/>
      <c r="H12" s="147"/>
      <c r="I12" s="147"/>
      <c r="J12" s="147"/>
      <c r="K12" s="147"/>
      <c r="L12" s="147"/>
      <c r="M12" s="147"/>
      <c r="N12" s="148"/>
    </row>
    <row r="13" spans="1:14" x14ac:dyDescent="0.25">
      <c r="A13" s="146"/>
      <c r="B13" s="147"/>
      <c r="C13" s="147"/>
      <c r="D13" s="147"/>
      <c r="E13" s="147"/>
      <c r="F13" s="147"/>
      <c r="G13" s="147"/>
      <c r="H13" s="147"/>
      <c r="I13" s="147"/>
      <c r="J13" s="147"/>
      <c r="K13" s="147"/>
      <c r="L13" s="147"/>
      <c r="M13" s="147"/>
      <c r="N13" s="148"/>
    </row>
    <row r="14" spans="1:14" ht="16.5" thickBot="1" x14ac:dyDescent="0.3">
      <c r="A14" s="149"/>
      <c r="B14" s="150"/>
      <c r="C14" s="150"/>
      <c r="D14" s="150"/>
      <c r="E14" s="150"/>
      <c r="F14" s="150"/>
      <c r="G14" s="150"/>
      <c r="H14" s="150"/>
      <c r="I14" s="150"/>
      <c r="J14" s="150"/>
      <c r="K14" s="150"/>
      <c r="L14" s="150"/>
      <c r="M14" s="150"/>
      <c r="N14" s="151"/>
    </row>
    <row r="15" spans="1:14" ht="15" customHeight="1" x14ac:dyDescent="0.25">
      <c r="A15" s="4"/>
      <c r="N15" s="5"/>
    </row>
    <row r="16" spans="1:14" x14ac:dyDescent="0.25">
      <c r="A16" s="6" t="s">
        <v>9</v>
      </c>
      <c r="B16" s="7">
        <v>1</v>
      </c>
      <c r="C16" s="7">
        <v>2</v>
      </c>
      <c r="D16" s="7">
        <v>3</v>
      </c>
      <c r="E16" s="7">
        <v>4</v>
      </c>
      <c r="N16" s="5"/>
    </row>
    <row r="17" spans="1:14" x14ac:dyDescent="0.25">
      <c r="A17" s="6" t="s">
        <v>10</v>
      </c>
      <c r="B17" s="7">
        <v>50</v>
      </c>
      <c r="C17" s="7">
        <v>60</v>
      </c>
      <c r="D17" s="7">
        <v>55</v>
      </c>
      <c r="E17" s="7">
        <v>70</v>
      </c>
      <c r="N17" s="5"/>
    </row>
    <row r="18" spans="1:14" x14ac:dyDescent="0.25">
      <c r="A18" s="8"/>
      <c r="B18" s="9"/>
      <c r="N18" s="5"/>
    </row>
    <row r="19" spans="1:14" x14ac:dyDescent="0.25">
      <c r="A19" s="127" t="s">
        <v>11</v>
      </c>
      <c r="B19" s="128"/>
      <c r="C19" s="128"/>
      <c r="D19" s="128"/>
      <c r="E19" s="128"/>
      <c r="F19" s="128"/>
      <c r="G19" s="128"/>
      <c r="H19" s="128"/>
      <c r="I19" s="128"/>
      <c r="J19" s="128"/>
      <c r="K19" s="128"/>
      <c r="L19" s="128"/>
      <c r="M19" s="128"/>
      <c r="N19" s="129"/>
    </row>
    <row r="20" spans="1:14" x14ac:dyDescent="0.25">
      <c r="A20" s="4"/>
      <c r="N20" s="5"/>
    </row>
    <row r="21" spans="1:14" x14ac:dyDescent="0.25">
      <c r="A21" s="10" t="s">
        <v>12</v>
      </c>
      <c r="B21" s="11"/>
      <c r="C21" s="11"/>
      <c r="D21" s="11"/>
      <c r="E21" s="11"/>
      <c r="F21" s="11"/>
      <c r="G21" s="11"/>
      <c r="N21" s="5"/>
    </row>
    <row r="22" spans="1:14" x14ac:dyDescent="0.25">
      <c r="A22" s="12" t="s">
        <v>13</v>
      </c>
      <c r="B22" s="13">
        <f>AVERAGE(B17:E17)</f>
        <v>58.75</v>
      </c>
      <c r="C22" s="13" t="s">
        <v>14</v>
      </c>
      <c r="N22" s="5"/>
    </row>
    <row r="23" spans="1:14" x14ac:dyDescent="0.25">
      <c r="A23" s="4"/>
      <c r="N23" s="5"/>
    </row>
    <row r="24" spans="1:14" x14ac:dyDescent="0.25">
      <c r="A24" s="10" t="s">
        <v>15</v>
      </c>
      <c r="B24" s="11"/>
      <c r="C24" s="11"/>
      <c r="D24" s="11"/>
      <c r="E24" s="11"/>
      <c r="F24" s="11"/>
      <c r="G24" s="11"/>
      <c r="H24" s="11"/>
      <c r="N24" s="5"/>
    </row>
    <row r="25" spans="1:14" x14ac:dyDescent="0.25">
      <c r="A25" s="14" t="s">
        <v>13</v>
      </c>
      <c r="B25" s="13">
        <f>MEDIAN(B17:E17)</f>
        <v>57.5</v>
      </c>
      <c r="C25" s="13" t="s">
        <v>14</v>
      </c>
      <c r="N25" s="5"/>
    </row>
    <row r="26" spans="1:14" x14ac:dyDescent="0.25">
      <c r="A26" s="4"/>
      <c r="N26" s="5"/>
    </row>
    <row r="27" spans="1:14" x14ac:dyDescent="0.25">
      <c r="A27" s="10" t="s">
        <v>16</v>
      </c>
      <c r="B27" s="11"/>
      <c r="C27" s="11"/>
      <c r="D27" s="11"/>
      <c r="E27" s="11"/>
      <c r="F27" s="11"/>
      <c r="G27" s="11"/>
      <c r="H27" s="11"/>
      <c r="I27" s="11"/>
      <c r="J27" s="11"/>
      <c r="N27" s="5"/>
    </row>
    <row r="28" spans="1:14" ht="16.5" thickBot="1" x14ac:dyDescent="0.3">
      <c r="A28" s="15" t="s">
        <v>13</v>
      </c>
      <c r="B28" s="16" t="e">
        <f>MODE(B17:E17)</f>
        <v>#N/A</v>
      </c>
      <c r="C28" s="17"/>
      <c r="D28" s="18"/>
      <c r="E28" s="18"/>
      <c r="F28" s="18"/>
      <c r="G28" s="18"/>
      <c r="H28" s="18"/>
      <c r="I28" s="18"/>
      <c r="J28" s="18"/>
      <c r="K28" s="18"/>
      <c r="L28" s="18"/>
      <c r="M28" s="18"/>
      <c r="N28" s="19"/>
    </row>
    <row r="29" spans="1:14" ht="16.5" thickBot="1" x14ac:dyDescent="0.3"/>
    <row r="30" spans="1:14" ht="15" customHeight="1" x14ac:dyDescent="0.25">
      <c r="A30" s="95" t="s">
        <v>17</v>
      </c>
      <c r="B30" s="96"/>
      <c r="C30" s="96"/>
      <c r="D30" s="96"/>
      <c r="E30" s="96"/>
      <c r="F30" s="96"/>
      <c r="G30" s="96"/>
      <c r="H30" s="96"/>
      <c r="I30" s="96"/>
      <c r="J30" s="96"/>
      <c r="K30" s="96"/>
      <c r="L30" s="96"/>
      <c r="M30" s="96"/>
      <c r="N30" s="97"/>
    </row>
    <row r="31" spans="1:14" x14ac:dyDescent="0.25">
      <c r="A31" s="98"/>
      <c r="B31" s="99"/>
      <c r="C31" s="99"/>
      <c r="D31" s="99"/>
      <c r="E31" s="99"/>
      <c r="F31" s="99"/>
      <c r="G31" s="99"/>
      <c r="H31" s="99"/>
      <c r="I31" s="99"/>
      <c r="J31" s="99"/>
      <c r="K31" s="99"/>
      <c r="L31" s="99"/>
      <c r="M31" s="99"/>
      <c r="N31" s="100"/>
    </row>
    <row r="32" spans="1:14" x14ac:dyDescent="0.25">
      <c r="A32" s="98"/>
      <c r="B32" s="99"/>
      <c r="C32" s="99"/>
      <c r="D32" s="99"/>
      <c r="E32" s="99"/>
      <c r="F32" s="99"/>
      <c r="G32" s="99"/>
      <c r="H32" s="99"/>
      <c r="I32" s="99"/>
      <c r="J32" s="99"/>
      <c r="K32" s="99"/>
      <c r="L32" s="99"/>
      <c r="M32" s="99"/>
      <c r="N32" s="100"/>
    </row>
    <row r="33" spans="1:14" ht="16.5" thickBot="1" x14ac:dyDescent="0.3">
      <c r="A33" s="101"/>
      <c r="B33" s="102"/>
      <c r="C33" s="102"/>
      <c r="D33" s="102"/>
      <c r="E33" s="102"/>
      <c r="F33" s="102"/>
      <c r="G33" s="102"/>
      <c r="H33" s="102"/>
      <c r="I33" s="102"/>
      <c r="J33" s="102"/>
      <c r="K33" s="102"/>
      <c r="L33" s="102"/>
      <c r="M33" s="102"/>
      <c r="N33" s="103"/>
    </row>
    <row r="34" spans="1:14" x14ac:dyDescent="0.25">
      <c r="A34" s="4" t="s">
        <v>18</v>
      </c>
      <c r="N34" s="5"/>
    </row>
    <row r="35" spans="1:14" x14ac:dyDescent="0.25">
      <c r="A35" s="20">
        <v>15</v>
      </c>
      <c r="B35" s="7">
        <v>10</v>
      </c>
      <c r="C35" s="7">
        <v>20</v>
      </c>
      <c r="D35" s="7">
        <v>25</v>
      </c>
      <c r="E35" s="7">
        <v>15</v>
      </c>
      <c r="F35" s="7">
        <v>10</v>
      </c>
      <c r="G35" s="7">
        <v>30</v>
      </c>
      <c r="H35" s="7">
        <v>20</v>
      </c>
      <c r="I35" s="7">
        <v>15</v>
      </c>
      <c r="J35" s="7">
        <v>10</v>
      </c>
      <c r="N35" s="5"/>
    </row>
    <row r="36" spans="1:14" x14ac:dyDescent="0.25">
      <c r="A36" s="20">
        <v>10</v>
      </c>
      <c r="B36" s="7">
        <v>25</v>
      </c>
      <c r="C36" s="7">
        <v>15</v>
      </c>
      <c r="D36" s="7">
        <v>20</v>
      </c>
      <c r="E36" s="7">
        <v>20</v>
      </c>
      <c r="F36" s="7">
        <v>15</v>
      </c>
      <c r="G36" s="7">
        <v>10</v>
      </c>
      <c r="H36" s="7">
        <v>10</v>
      </c>
      <c r="I36" s="7">
        <v>20</v>
      </c>
      <c r="J36" s="7">
        <v>25</v>
      </c>
      <c r="N36" s="5"/>
    </row>
    <row r="37" spans="1:14" x14ac:dyDescent="0.25">
      <c r="A37" s="4"/>
      <c r="N37" s="5"/>
    </row>
    <row r="38" spans="1:14" x14ac:dyDescent="0.25">
      <c r="A38" s="127" t="s">
        <v>11</v>
      </c>
      <c r="B38" s="128"/>
      <c r="C38" s="128"/>
      <c r="D38" s="128"/>
      <c r="E38" s="128"/>
      <c r="F38" s="128"/>
      <c r="G38" s="128"/>
      <c r="H38" s="128"/>
      <c r="I38" s="128"/>
      <c r="J38" s="128"/>
      <c r="K38" s="128"/>
      <c r="L38" s="128"/>
      <c r="M38" s="128"/>
      <c r="N38" s="129"/>
    </row>
    <row r="39" spans="1:14" x14ac:dyDescent="0.25">
      <c r="A39" s="4"/>
      <c r="N39" s="5"/>
    </row>
    <row r="40" spans="1:14" x14ac:dyDescent="0.25">
      <c r="A40" s="10" t="s">
        <v>19</v>
      </c>
      <c r="B40" s="11"/>
      <c r="C40" s="11"/>
      <c r="D40" s="11"/>
      <c r="E40" s="11"/>
      <c r="F40" s="11"/>
      <c r="G40" s="11"/>
      <c r="H40" s="11"/>
      <c r="N40" s="5"/>
    </row>
    <row r="41" spans="1:14" x14ac:dyDescent="0.25">
      <c r="A41" s="12" t="s">
        <v>13</v>
      </c>
      <c r="B41" s="13">
        <f>AVERAGE(A35:J36)</f>
        <v>17</v>
      </c>
      <c r="C41" s="13" t="s">
        <v>20</v>
      </c>
      <c r="N41" s="5"/>
    </row>
    <row r="42" spans="1:14" x14ac:dyDescent="0.25">
      <c r="A42" s="4"/>
      <c r="N42" s="5"/>
    </row>
    <row r="43" spans="1:14" x14ac:dyDescent="0.25">
      <c r="A43" s="10" t="s">
        <v>21</v>
      </c>
      <c r="B43" s="11"/>
      <c r="C43" s="11"/>
      <c r="D43" s="11"/>
      <c r="E43" s="11"/>
      <c r="F43" s="11"/>
      <c r="G43" s="11"/>
      <c r="H43" s="11"/>
      <c r="N43" s="5"/>
    </row>
    <row r="44" spans="1:14" x14ac:dyDescent="0.25">
      <c r="A44" s="12" t="s">
        <v>13</v>
      </c>
      <c r="B44" s="13">
        <f>MEDIAN(A35:J36)</f>
        <v>15</v>
      </c>
      <c r="C44" s="13" t="s">
        <v>20</v>
      </c>
      <c r="N44" s="5"/>
    </row>
    <row r="45" spans="1:14" x14ac:dyDescent="0.25">
      <c r="A45" s="4"/>
      <c r="N45" s="5"/>
    </row>
    <row r="46" spans="1:14" x14ac:dyDescent="0.25">
      <c r="A46" s="10" t="s">
        <v>22</v>
      </c>
      <c r="B46" s="11"/>
      <c r="C46" s="11"/>
      <c r="D46" s="11"/>
      <c r="E46" s="11"/>
      <c r="F46" s="11"/>
      <c r="G46" s="11"/>
      <c r="H46" s="11"/>
      <c r="I46" s="11"/>
      <c r="N46" s="5"/>
    </row>
    <row r="47" spans="1:14" ht="16.5" thickBot="1" x14ac:dyDescent="0.3">
      <c r="A47" s="21" t="s">
        <v>13</v>
      </c>
      <c r="B47" s="17">
        <f>MOD(A36,60)</f>
        <v>10</v>
      </c>
      <c r="C47" s="17" t="s">
        <v>20</v>
      </c>
      <c r="D47" s="18"/>
      <c r="E47" s="18"/>
      <c r="F47" s="18"/>
      <c r="G47" s="18"/>
      <c r="H47" s="18"/>
      <c r="I47" s="18"/>
      <c r="J47" s="18"/>
      <c r="K47" s="18"/>
      <c r="L47" s="18"/>
      <c r="M47" s="18"/>
      <c r="N47" s="19"/>
    </row>
    <row r="48" spans="1:14" ht="16.5" thickBot="1" x14ac:dyDescent="0.3"/>
    <row r="49" spans="1:14" ht="15" customHeight="1" x14ac:dyDescent="0.25">
      <c r="A49" s="95" t="s">
        <v>23</v>
      </c>
      <c r="B49" s="96"/>
      <c r="C49" s="96"/>
      <c r="D49" s="96"/>
      <c r="E49" s="96"/>
      <c r="F49" s="96"/>
      <c r="G49" s="96"/>
      <c r="H49" s="96"/>
      <c r="I49" s="96"/>
      <c r="J49" s="96"/>
      <c r="K49" s="96"/>
      <c r="L49" s="96"/>
      <c r="M49" s="96"/>
      <c r="N49" s="97"/>
    </row>
    <row r="50" spans="1:14" x14ac:dyDescent="0.25">
      <c r="A50" s="98"/>
      <c r="B50" s="99"/>
      <c r="C50" s="99"/>
      <c r="D50" s="99"/>
      <c r="E50" s="99"/>
      <c r="F50" s="99"/>
      <c r="G50" s="99"/>
      <c r="H50" s="99"/>
      <c r="I50" s="99"/>
      <c r="J50" s="99"/>
      <c r="K50" s="99"/>
      <c r="L50" s="99"/>
      <c r="M50" s="99"/>
      <c r="N50" s="100"/>
    </row>
    <row r="51" spans="1:14" x14ac:dyDescent="0.25">
      <c r="A51" s="98"/>
      <c r="B51" s="99"/>
      <c r="C51" s="99"/>
      <c r="D51" s="99"/>
      <c r="E51" s="99"/>
      <c r="F51" s="99"/>
      <c r="G51" s="99"/>
      <c r="H51" s="99"/>
      <c r="I51" s="99"/>
      <c r="J51" s="99"/>
      <c r="K51" s="99"/>
      <c r="L51" s="99"/>
      <c r="M51" s="99"/>
      <c r="N51" s="100"/>
    </row>
    <row r="52" spans="1:14" ht="16.5" thickBot="1" x14ac:dyDescent="0.3">
      <c r="A52" s="101"/>
      <c r="B52" s="102"/>
      <c r="C52" s="102"/>
      <c r="D52" s="102"/>
      <c r="E52" s="102"/>
      <c r="F52" s="102"/>
      <c r="G52" s="102"/>
      <c r="H52" s="102"/>
      <c r="I52" s="102"/>
      <c r="J52" s="102"/>
      <c r="K52" s="102"/>
      <c r="L52" s="102"/>
      <c r="M52" s="102"/>
      <c r="N52" s="103"/>
    </row>
    <row r="53" spans="1:14" x14ac:dyDescent="0.25">
      <c r="A53" s="4" t="s">
        <v>24</v>
      </c>
      <c r="N53" s="5"/>
    </row>
    <row r="54" spans="1:14" x14ac:dyDescent="0.25">
      <c r="A54" s="20">
        <v>3</v>
      </c>
      <c r="B54" s="7">
        <v>2</v>
      </c>
      <c r="C54" s="7">
        <v>5</v>
      </c>
      <c r="D54" s="7">
        <v>4</v>
      </c>
      <c r="E54" s="7">
        <v>7</v>
      </c>
      <c r="F54" s="7">
        <v>2</v>
      </c>
      <c r="G54" s="7">
        <v>3</v>
      </c>
      <c r="H54" s="7">
        <v>3</v>
      </c>
      <c r="I54" s="7">
        <v>1</v>
      </c>
      <c r="J54" s="7">
        <v>6</v>
      </c>
      <c r="N54" s="5"/>
    </row>
    <row r="55" spans="1:14" x14ac:dyDescent="0.25">
      <c r="A55" s="20">
        <v>4</v>
      </c>
      <c r="B55" s="7">
        <v>2</v>
      </c>
      <c r="C55" s="7">
        <v>3</v>
      </c>
      <c r="D55" s="7">
        <v>5</v>
      </c>
      <c r="E55" s="7">
        <v>2</v>
      </c>
      <c r="F55" s="7">
        <v>4</v>
      </c>
      <c r="G55" s="7">
        <v>2</v>
      </c>
      <c r="H55" s="7">
        <v>1</v>
      </c>
      <c r="I55" s="7">
        <v>3</v>
      </c>
      <c r="J55" s="7">
        <v>5</v>
      </c>
      <c r="N55" s="5"/>
    </row>
    <row r="56" spans="1:14" x14ac:dyDescent="0.25">
      <c r="A56" s="20">
        <v>6</v>
      </c>
      <c r="B56" s="7">
        <v>3</v>
      </c>
      <c r="C56" s="7">
        <v>2</v>
      </c>
      <c r="D56" s="7">
        <v>1</v>
      </c>
      <c r="E56" s="7">
        <v>4</v>
      </c>
      <c r="F56" s="7">
        <v>2</v>
      </c>
      <c r="G56" s="7">
        <v>4</v>
      </c>
      <c r="H56" s="7">
        <v>5</v>
      </c>
      <c r="I56" s="7">
        <v>3</v>
      </c>
      <c r="J56" s="7">
        <v>2</v>
      </c>
      <c r="N56" s="5"/>
    </row>
    <row r="57" spans="1:14" x14ac:dyDescent="0.25">
      <c r="A57" s="20">
        <v>7</v>
      </c>
      <c r="B57" s="7">
        <v>2</v>
      </c>
      <c r="C57" s="7">
        <v>3</v>
      </c>
      <c r="D57" s="7">
        <v>4</v>
      </c>
      <c r="E57" s="7">
        <v>5</v>
      </c>
      <c r="F57" s="7">
        <v>1</v>
      </c>
      <c r="G57" s="7">
        <v>6</v>
      </c>
      <c r="H57" s="7">
        <v>2</v>
      </c>
      <c r="I57" s="7">
        <v>4</v>
      </c>
      <c r="J57" s="7">
        <v>3</v>
      </c>
      <c r="N57" s="5"/>
    </row>
    <row r="58" spans="1:14" x14ac:dyDescent="0.25">
      <c r="A58" s="20">
        <v>5</v>
      </c>
      <c r="B58" s="7">
        <v>3</v>
      </c>
      <c r="C58" s="7">
        <v>2</v>
      </c>
      <c r="D58" s="7">
        <v>4</v>
      </c>
      <c r="E58" s="7">
        <v>2</v>
      </c>
      <c r="F58" s="7">
        <v>6</v>
      </c>
      <c r="G58" s="7">
        <v>3</v>
      </c>
      <c r="H58" s="7">
        <v>2</v>
      </c>
      <c r="I58" s="7">
        <v>4</v>
      </c>
      <c r="J58" s="7">
        <v>5</v>
      </c>
      <c r="N58" s="5"/>
    </row>
    <row r="59" spans="1:14" x14ac:dyDescent="0.25">
      <c r="A59" s="4"/>
      <c r="N59" s="5"/>
    </row>
    <row r="60" spans="1:14" x14ac:dyDescent="0.25">
      <c r="A60" s="127" t="s">
        <v>11</v>
      </c>
      <c r="B60" s="128"/>
      <c r="C60" s="128"/>
      <c r="D60" s="128"/>
      <c r="E60" s="128"/>
      <c r="F60" s="128"/>
      <c r="G60" s="128"/>
      <c r="H60" s="128"/>
      <c r="I60" s="128"/>
      <c r="J60" s="128"/>
      <c r="K60" s="128"/>
      <c r="L60" s="128"/>
      <c r="M60" s="128"/>
      <c r="N60" s="129"/>
    </row>
    <row r="61" spans="1:14" x14ac:dyDescent="0.25">
      <c r="A61" s="4"/>
      <c r="N61" s="5"/>
    </row>
    <row r="62" spans="1:14" x14ac:dyDescent="0.25">
      <c r="A62" s="10" t="s">
        <v>25</v>
      </c>
      <c r="B62" s="11"/>
      <c r="C62" s="11"/>
      <c r="D62" s="11"/>
      <c r="E62" s="11"/>
      <c r="F62" s="11"/>
      <c r="G62" s="11"/>
      <c r="H62" s="11"/>
      <c r="I62" s="11"/>
      <c r="N62" s="5"/>
    </row>
    <row r="63" spans="1:14" x14ac:dyDescent="0.25">
      <c r="A63" s="12" t="s">
        <v>13</v>
      </c>
      <c r="B63" s="22">
        <f>AVERAGE(A54:J58)</f>
        <v>3.44</v>
      </c>
      <c r="C63" s="13" t="s">
        <v>26</v>
      </c>
      <c r="N63" s="5"/>
    </row>
    <row r="64" spans="1:14" x14ac:dyDescent="0.25">
      <c r="A64" s="4"/>
      <c r="N64" s="5"/>
    </row>
    <row r="65" spans="1:14" x14ac:dyDescent="0.25">
      <c r="A65" s="10" t="s">
        <v>27</v>
      </c>
      <c r="B65" s="11"/>
      <c r="C65" s="11"/>
      <c r="D65" s="11"/>
      <c r="E65" s="11"/>
      <c r="F65" s="11"/>
      <c r="G65" s="11"/>
      <c r="H65" s="11"/>
      <c r="N65" s="5"/>
    </row>
    <row r="66" spans="1:14" x14ac:dyDescent="0.25">
      <c r="A66" s="12" t="s">
        <v>13</v>
      </c>
      <c r="B66" s="13">
        <f>MEDIAN(A54:J58)</f>
        <v>3</v>
      </c>
      <c r="C66" s="13" t="s">
        <v>28</v>
      </c>
      <c r="N66" s="5"/>
    </row>
    <row r="67" spans="1:14" x14ac:dyDescent="0.25">
      <c r="A67" s="4"/>
      <c r="N67" s="5"/>
    </row>
    <row r="68" spans="1:14" x14ac:dyDescent="0.25">
      <c r="A68" s="10" t="s">
        <v>29</v>
      </c>
      <c r="B68" s="11"/>
      <c r="C68" s="11"/>
      <c r="D68" s="11"/>
      <c r="E68" s="11"/>
      <c r="F68" s="11"/>
      <c r="G68" s="11"/>
      <c r="H68" s="11"/>
      <c r="I68" s="11"/>
      <c r="J68" s="11"/>
      <c r="N68" s="5"/>
    </row>
    <row r="69" spans="1:14" ht="16.5" thickBot="1" x14ac:dyDescent="0.3">
      <c r="A69" s="21" t="s">
        <v>13</v>
      </c>
      <c r="B69" s="17">
        <f>MODE(A54:J58)</f>
        <v>2</v>
      </c>
      <c r="C69" s="17" t="s">
        <v>28</v>
      </c>
      <c r="D69" s="18"/>
      <c r="E69" s="18"/>
      <c r="F69" s="18"/>
      <c r="G69" s="18"/>
      <c r="H69" s="18"/>
      <c r="I69" s="18"/>
      <c r="J69" s="18"/>
      <c r="K69" s="18"/>
      <c r="L69" s="18"/>
      <c r="M69" s="18"/>
      <c r="N69" s="19"/>
    </row>
    <row r="70" spans="1:14" ht="16.5" thickBot="1" x14ac:dyDescent="0.3"/>
    <row r="71" spans="1:14" ht="30" customHeight="1" thickBot="1" x14ac:dyDescent="0.3">
      <c r="A71" s="109" t="s">
        <v>30</v>
      </c>
      <c r="B71" s="110"/>
      <c r="C71" s="110"/>
      <c r="D71" s="110"/>
      <c r="E71" s="110"/>
      <c r="F71" s="110"/>
      <c r="G71" s="110"/>
      <c r="H71" s="110"/>
      <c r="I71" s="110"/>
      <c r="J71" s="110"/>
      <c r="K71" s="110"/>
      <c r="L71" s="110"/>
      <c r="M71" s="110"/>
      <c r="N71" s="111"/>
    </row>
    <row r="72" spans="1:14" ht="16.5" thickBot="1" x14ac:dyDescent="0.3"/>
    <row r="73" spans="1:14" ht="15" customHeight="1" x14ac:dyDescent="0.25">
      <c r="A73" s="95" t="s">
        <v>31</v>
      </c>
      <c r="B73" s="96"/>
      <c r="C73" s="96"/>
      <c r="D73" s="96"/>
      <c r="E73" s="96"/>
      <c r="F73" s="96"/>
      <c r="G73" s="96"/>
      <c r="H73" s="96"/>
      <c r="I73" s="96"/>
      <c r="J73" s="96"/>
      <c r="K73" s="96"/>
      <c r="L73" s="96"/>
      <c r="M73" s="96"/>
      <c r="N73" s="97"/>
    </row>
    <row r="74" spans="1:14" x14ac:dyDescent="0.25">
      <c r="A74" s="98"/>
      <c r="B74" s="99"/>
      <c r="C74" s="99"/>
      <c r="D74" s="99"/>
      <c r="E74" s="99"/>
      <c r="F74" s="99"/>
      <c r="G74" s="99"/>
      <c r="H74" s="99"/>
      <c r="I74" s="99"/>
      <c r="J74" s="99"/>
      <c r="K74" s="99"/>
      <c r="L74" s="99"/>
      <c r="M74" s="99"/>
      <c r="N74" s="100"/>
    </row>
    <row r="75" spans="1:14" x14ac:dyDescent="0.25">
      <c r="A75" s="98"/>
      <c r="B75" s="99"/>
      <c r="C75" s="99"/>
      <c r="D75" s="99"/>
      <c r="E75" s="99"/>
      <c r="F75" s="99"/>
      <c r="G75" s="99"/>
      <c r="H75" s="99"/>
      <c r="I75" s="99"/>
      <c r="J75" s="99"/>
      <c r="K75" s="99"/>
      <c r="L75" s="99"/>
      <c r="M75" s="99"/>
      <c r="N75" s="100"/>
    </row>
    <row r="76" spans="1:14" ht="16.5" thickBot="1" x14ac:dyDescent="0.3">
      <c r="A76" s="101"/>
      <c r="B76" s="102"/>
      <c r="C76" s="102"/>
      <c r="D76" s="102"/>
      <c r="E76" s="102"/>
      <c r="F76" s="102"/>
      <c r="G76" s="102"/>
      <c r="H76" s="102"/>
      <c r="I76" s="102"/>
      <c r="J76" s="102"/>
      <c r="K76" s="102"/>
      <c r="L76" s="102"/>
      <c r="M76" s="102"/>
      <c r="N76" s="103"/>
    </row>
    <row r="77" spans="1:14" x14ac:dyDescent="0.25">
      <c r="A77" s="4" t="s">
        <v>32</v>
      </c>
      <c r="N77" s="5"/>
    </row>
    <row r="78" spans="1:14" x14ac:dyDescent="0.25">
      <c r="A78" s="6" t="s">
        <v>33</v>
      </c>
      <c r="B78" s="7">
        <v>1</v>
      </c>
      <c r="C78" s="7">
        <v>2</v>
      </c>
      <c r="D78" s="7">
        <v>3</v>
      </c>
      <c r="E78" s="7">
        <v>4</v>
      </c>
      <c r="F78" s="7">
        <v>5</v>
      </c>
      <c r="G78" s="7">
        <v>6</v>
      </c>
      <c r="H78" s="7">
        <v>7</v>
      </c>
      <c r="I78" s="7">
        <v>8</v>
      </c>
      <c r="J78" s="7">
        <v>9</v>
      </c>
      <c r="K78" s="7">
        <v>10</v>
      </c>
      <c r="N78" s="5"/>
    </row>
    <row r="79" spans="1:14" x14ac:dyDescent="0.25">
      <c r="A79" s="6" t="s">
        <v>34</v>
      </c>
      <c r="B79" s="7">
        <v>120</v>
      </c>
      <c r="C79" s="7">
        <v>110</v>
      </c>
      <c r="D79" s="7">
        <v>130</v>
      </c>
      <c r="E79" s="7">
        <v>115</v>
      </c>
      <c r="F79" s="7">
        <v>125</v>
      </c>
      <c r="G79" s="7">
        <v>105</v>
      </c>
      <c r="H79" s="7">
        <v>135</v>
      </c>
      <c r="I79" s="7">
        <v>115</v>
      </c>
      <c r="J79" s="7">
        <v>125</v>
      </c>
      <c r="K79" s="7">
        <v>140</v>
      </c>
      <c r="N79" s="5"/>
    </row>
    <row r="80" spans="1:14" x14ac:dyDescent="0.25">
      <c r="A80" s="8"/>
      <c r="N80" s="5"/>
    </row>
    <row r="81" spans="1:14" x14ac:dyDescent="0.25">
      <c r="A81" s="127" t="s">
        <v>11</v>
      </c>
      <c r="B81" s="128"/>
      <c r="C81" s="128"/>
      <c r="D81" s="128"/>
      <c r="E81" s="128"/>
      <c r="F81" s="128"/>
      <c r="G81" s="128"/>
      <c r="H81" s="128"/>
      <c r="I81" s="128"/>
      <c r="J81" s="128"/>
      <c r="K81" s="128"/>
      <c r="L81" s="128"/>
      <c r="M81" s="128"/>
      <c r="N81" s="129"/>
    </row>
    <row r="82" spans="1:14" x14ac:dyDescent="0.25">
      <c r="A82" s="23"/>
      <c r="B82" s="24"/>
      <c r="C82" s="24"/>
      <c r="D82" s="24"/>
      <c r="E82" s="24"/>
      <c r="F82" s="24"/>
      <c r="G82" s="24"/>
      <c r="H82" s="24"/>
      <c r="I82" s="24"/>
      <c r="J82" s="24"/>
      <c r="K82" s="24"/>
      <c r="L82" s="24"/>
      <c r="M82" s="24"/>
      <c r="N82" s="25"/>
    </row>
    <row r="83" spans="1:14" x14ac:dyDescent="0.25">
      <c r="A83" s="10" t="s">
        <v>35</v>
      </c>
      <c r="B83" s="11"/>
      <c r="C83" s="11"/>
      <c r="D83" s="11"/>
      <c r="E83" s="11"/>
      <c r="F83" s="11"/>
      <c r="G83" s="11"/>
      <c r="N83" s="5"/>
    </row>
    <row r="84" spans="1:14" x14ac:dyDescent="0.25">
      <c r="A84" s="12" t="s">
        <v>13</v>
      </c>
      <c r="B84" s="26" t="s">
        <v>36</v>
      </c>
      <c r="C84" s="27">
        <f>MIN(B79:K79)</f>
        <v>105</v>
      </c>
      <c r="D84" s="26" t="s">
        <v>14</v>
      </c>
      <c r="N84" s="5"/>
    </row>
    <row r="85" spans="1:14" x14ac:dyDescent="0.25">
      <c r="A85" s="4"/>
      <c r="B85" s="26" t="s">
        <v>37</v>
      </c>
      <c r="C85" s="27">
        <f>MAX(B79:K79)</f>
        <v>140</v>
      </c>
      <c r="D85" s="26" t="s">
        <v>14</v>
      </c>
      <c r="N85" s="5"/>
    </row>
    <row r="86" spans="1:14" x14ac:dyDescent="0.25">
      <c r="A86" s="4"/>
      <c r="B86" s="26" t="s">
        <v>38</v>
      </c>
      <c r="C86" s="27">
        <f>AVERAGE(B79:L79)</f>
        <v>122</v>
      </c>
      <c r="D86" s="26" t="s">
        <v>14</v>
      </c>
      <c r="N86" s="5"/>
    </row>
    <row r="87" spans="1:14" x14ac:dyDescent="0.25">
      <c r="A87" s="4"/>
      <c r="B87" s="26" t="s">
        <v>39</v>
      </c>
      <c r="C87" s="27">
        <f>(C85-C84)</f>
        <v>35</v>
      </c>
      <c r="D87" s="26" t="s">
        <v>14</v>
      </c>
      <c r="N87" s="5"/>
    </row>
    <row r="88" spans="1:14" x14ac:dyDescent="0.25">
      <c r="A88" s="4"/>
      <c r="N88" s="5"/>
    </row>
    <row r="89" spans="1:14" x14ac:dyDescent="0.25">
      <c r="A89" s="10" t="s">
        <v>40</v>
      </c>
      <c r="B89" s="11"/>
      <c r="C89" s="11"/>
      <c r="D89" s="11"/>
      <c r="E89" s="11"/>
      <c r="F89" s="11"/>
      <c r="G89" s="11"/>
      <c r="H89" s="11"/>
      <c r="N89" s="5"/>
    </row>
    <row r="90" spans="1:14" x14ac:dyDescent="0.25">
      <c r="A90" s="12" t="s">
        <v>13</v>
      </c>
      <c r="B90" s="13">
        <f>_xlfn.VAR.S(B79:K79)</f>
        <v>123.33333333333333</v>
      </c>
      <c r="C90" s="13" t="s">
        <v>41</v>
      </c>
      <c r="D90" s="13"/>
      <c r="N90" s="5"/>
    </row>
    <row r="91" spans="1:14" x14ac:dyDescent="0.25">
      <c r="A91" s="4"/>
      <c r="N91" s="5"/>
    </row>
    <row r="92" spans="1:14" x14ac:dyDescent="0.25">
      <c r="A92" s="10" t="s">
        <v>42</v>
      </c>
      <c r="B92" s="11"/>
      <c r="C92" s="11"/>
      <c r="D92" s="11"/>
      <c r="E92" s="11"/>
      <c r="F92" s="11"/>
      <c r="G92" s="11"/>
      <c r="H92" s="11"/>
      <c r="I92" s="11"/>
      <c r="J92" s="11"/>
      <c r="N92" s="5"/>
    </row>
    <row r="93" spans="1:14" ht="16.5" thickBot="1" x14ac:dyDescent="0.3">
      <c r="A93" s="21" t="s">
        <v>13</v>
      </c>
      <c r="B93" s="28">
        <f>_xlfn.STDEV.S(B79:K79)</f>
        <v>11.105554165971787</v>
      </c>
      <c r="C93" s="17" t="s">
        <v>43</v>
      </c>
      <c r="D93" s="17"/>
      <c r="E93" s="18"/>
      <c r="F93" s="18"/>
      <c r="G93" s="18"/>
      <c r="H93" s="18"/>
      <c r="I93" s="18"/>
      <c r="J93" s="18"/>
      <c r="K93" s="18"/>
      <c r="L93" s="18"/>
      <c r="M93" s="18"/>
      <c r="N93" s="19"/>
    </row>
    <row r="94" spans="1:14" ht="16.5" thickBot="1" x14ac:dyDescent="0.3"/>
    <row r="95" spans="1:14" ht="15" customHeight="1" x14ac:dyDescent="0.25">
      <c r="A95" s="95" t="s">
        <v>44</v>
      </c>
      <c r="B95" s="96"/>
      <c r="C95" s="96"/>
      <c r="D95" s="96"/>
      <c r="E95" s="96"/>
      <c r="F95" s="96"/>
      <c r="G95" s="96"/>
      <c r="H95" s="96"/>
      <c r="I95" s="96"/>
      <c r="J95" s="96"/>
      <c r="K95" s="96"/>
      <c r="L95" s="96"/>
      <c r="M95" s="96"/>
      <c r="N95" s="97"/>
    </row>
    <row r="96" spans="1:14" ht="15" customHeight="1" x14ac:dyDescent="0.25">
      <c r="A96" s="98"/>
      <c r="B96" s="99"/>
      <c r="C96" s="99"/>
      <c r="D96" s="99"/>
      <c r="E96" s="99"/>
      <c r="F96" s="99"/>
      <c r="G96" s="99"/>
      <c r="H96" s="99"/>
      <c r="I96" s="99"/>
      <c r="J96" s="99"/>
      <c r="K96" s="99"/>
      <c r="L96" s="99"/>
      <c r="M96" s="99"/>
      <c r="N96" s="100"/>
    </row>
    <row r="97" spans="1:14" x14ac:dyDescent="0.25">
      <c r="A97" s="98"/>
      <c r="B97" s="99"/>
      <c r="C97" s="99"/>
      <c r="D97" s="99"/>
      <c r="E97" s="99"/>
      <c r="F97" s="99"/>
      <c r="G97" s="99"/>
      <c r="H97" s="99"/>
      <c r="I97" s="99"/>
      <c r="J97" s="99"/>
      <c r="K97" s="99"/>
      <c r="L97" s="99"/>
      <c r="M97" s="99"/>
      <c r="N97" s="100"/>
    </row>
    <row r="98" spans="1:14" ht="16.5" thickBot="1" x14ac:dyDescent="0.3">
      <c r="A98" s="101"/>
      <c r="B98" s="102"/>
      <c r="C98" s="102"/>
      <c r="D98" s="102"/>
      <c r="E98" s="102"/>
      <c r="F98" s="102"/>
      <c r="G98" s="102"/>
      <c r="H98" s="102"/>
      <c r="I98" s="102"/>
      <c r="J98" s="102"/>
      <c r="K98" s="102"/>
      <c r="L98" s="102"/>
      <c r="M98" s="102"/>
      <c r="N98" s="103"/>
    </row>
    <row r="99" spans="1:14" x14ac:dyDescent="0.25">
      <c r="A99" s="4" t="s">
        <v>45</v>
      </c>
      <c r="N99" s="5"/>
    </row>
    <row r="100" spans="1:14" x14ac:dyDescent="0.25">
      <c r="A100" s="20">
        <v>500</v>
      </c>
      <c r="B100" s="7">
        <v>700</v>
      </c>
      <c r="C100" s="7">
        <v>400</v>
      </c>
      <c r="D100" s="7">
        <v>600</v>
      </c>
      <c r="E100" s="7">
        <v>550</v>
      </c>
      <c r="F100" s="7">
        <v>750</v>
      </c>
      <c r="G100" s="7">
        <v>650</v>
      </c>
      <c r="H100" s="7">
        <v>500</v>
      </c>
      <c r="I100" s="7">
        <v>600</v>
      </c>
      <c r="J100" s="7">
        <v>550</v>
      </c>
      <c r="N100" s="5"/>
    </row>
    <row r="101" spans="1:14" x14ac:dyDescent="0.25">
      <c r="A101" s="20">
        <v>800</v>
      </c>
      <c r="B101" s="7">
        <v>450</v>
      </c>
      <c r="C101" s="7">
        <v>700</v>
      </c>
      <c r="D101" s="7">
        <v>550</v>
      </c>
      <c r="E101" s="7">
        <v>600</v>
      </c>
      <c r="F101" s="7">
        <v>400</v>
      </c>
      <c r="G101" s="7">
        <v>650</v>
      </c>
      <c r="H101" s="7">
        <v>500</v>
      </c>
      <c r="I101" s="7">
        <v>750</v>
      </c>
      <c r="J101" s="7">
        <v>550</v>
      </c>
      <c r="N101" s="5"/>
    </row>
    <row r="102" spans="1:14" x14ac:dyDescent="0.25">
      <c r="A102" s="20">
        <v>700</v>
      </c>
      <c r="B102" s="7">
        <v>600</v>
      </c>
      <c r="C102" s="7">
        <v>500</v>
      </c>
      <c r="D102" s="7">
        <v>800</v>
      </c>
      <c r="E102" s="7">
        <v>550</v>
      </c>
      <c r="F102" s="7">
        <v>650</v>
      </c>
      <c r="G102" s="7">
        <v>400</v>
      </c>
      <c r="H102" s="7">
        <v>600</v>
      </c>
      <c r="I102" s="7">
        <v>750</v>
      </c>
      <c r="J102" s="7">
        <v>550</v>
      </c>
      <c r="N102" s="5"/>
    </row>
    <row r="103" spans="1:14" x14ac:dyDescent="0.25">
      <c r="A103" s="4"/>
      <c r="N103" s="5"/>
    </row>
    <row r="104" spans="1:14" x14ac:dyDescent="0.25">
      <c r="A104" s="127" t="s">
        <v>11</v>
      </c>
      <c r="B104" s="128"/>
      <c r="C104" s="128"/>
      <c r="D104" s="128"/>
      <c r="E104" s="128"/>
      <c r="F104" s="128"/>
      <c r="G104" s="128"/>
      <c r="H104" s="128"/>
      <c r="I104" s="128"/>
      <c r="J104" s="128"/>
      <c r="K104" s="128"/>
      <c r="L104" s="128"/>
      <c r="M104" s="128"/>
      <c r="N104" s="129"/>
    </row>
    <row r="105" spans="1:14" x14ac:dyDescent="0.25">
      <c r="A105" s="23"/>
      <c r="B105" s="24"/>
      <c r="C105" s="24"/>
      <c r="D105" s="24"/>
      <c r="E105" s="24"/>
      <c r="F105" s="24"/>
      <c r="G105" s="24"/>
      <c r="H105" s="24"/>
      <c r="I105" s="24"/>
      <c r="J105" s="24"/>
      <c r="K105" s="24"/>
      <c r="L105" s="24"/>
      <c r="M105" s="24"/>
      <c r="N105" s="25"/>
    </row>
    <row r="106" spans="1:14" x14ac:dyDescent="0.25">
      <c r="A106" s="10" t="s">
        <v>46</v>
      </c>
      <c r="B106" s="11"/>
      <c r="C106" s="11"/>
      <c r="D106" s="11"/>
      <c r="E106" s="11"/>
      <c r="N106" s="5"/>
    </row>
    <row r="107" spans="1:14" x14ac:dyDescent="0.25">
      <c r="A107" s="12" t="s">
        <v>13</v>
      </c>
      <c r="B107" s="13" t="s">
        <v>36</v>
      </c>
      <c r="C107" s="13">
        <f>MIN(A100:J102)</f>
        <v>400</v>
      </c>
      <c r="D107" s="13" t="s">
        <v>47</v>
      </c>
      <c r="N107" s="5"/>
    </row>
    <row r="108" spans="1:14" x14ac:dyDescent="0.25">
      <c r="A108" s="4"/>
      <c r="B108" s="13" t="s">
        <v>37</v>
      </c>
      <c r="C108" s="13">
        <f>MAX(A100:J102)</f>
        <v>800</v>
      </c>
      <c r="D108" s="13" t="s">
        <v>47</v>
      </c>
      <c r="N108" s="5"/>
    </row>
    <row r="109" spans="1:14" x14ac:dyDescent="0.25">
      <c r="A109" s="4"/>
      <c r="B109" s="13" t="s">
        <v>39</v>
      </c>
      <c r="C109" s="13">
        <f>(C108-C107)</f>
        <v>400</v>
      </c>
      <c r="D109" s="13" t="s">
        <v>47</v>
      </c>
      <c r="N109" s="5"/>
    </row>
    <row r="110" spans="1:14" x14ac:dyDescent="0.25">
      <c r="A110" s="4"/>
      <c r="N110" s="5"/>
    </row>
    <row r="111" spans="1:14" x14ac:dyDescent="0.25">
      <c r="A111" s="10" t="s">
        <v>48</v>
      </c>
      <c r="B111" s="11"/>
      <c r="C111" s="11"/>
      <c r="D111" s="11"/>
      <c r="E111" s="11"/>
      <c r="N111" s="5"/>
    </row>
    <row r="112" spans="1:14" x14ac:dyDescent="0.25">
      <c r="A112" s="12" t="s">
        <v>13</v>
      </c>
      <c r="B112" s="13">
        <f>_xlfn.VAR.S(A100:J102)</f>
        <v>13163.793103448275</v>
      </c>
      <c r="C112" s="13" t="s">
        <v>49</v>
      </c>
      <c r="D112" s="13"/>
      <c r="N112" s="5"/>
    </row>
    <row r="113" spans="1:14" x14ac:dyDescent="0.25">
      <c r="A113" s="4"/>
      <c r="N113" s="5"/>
    </row>
    <row r="114" spans="1:14" x14ac:dyDescent="0.25">
      <c r="A114" s="10" t="s">
        <v>50</v>
      </c>
      <c r="B114" s="11"/>
      <c r="C114" s="11"/>
      <c r="D114" s="11"/>
      <c r="E114" s="11"/>
      <c r="F114" s="11"/>
      <c r="G114" s="11"/>
      <c r="N114" s="5"/>
    </row>
    <row r="115" spans="1:14" ht="16.5" thickBot="1" x14ac:dyDescent="0.3">
      <c r="A115" s="21" t="s">
        <v>13</v>
      </c>
      <c r="B115" s="17">
        <f>_xlfn.STDEV.S(A100:J102)</f>
        <v>114.73357443855863</v>
      </c>
      <c r="C115" s="17" t="s">
        <v>43</v>
      </c>
      <c r="D115" s="17"/>
      <c r="E115" s="18"/>
      <c r="F115" s="18"/>
      <c r="G115" s="18"/>
      <c r="H115" s="18"/>
      <c r="I115" s="18"/>
      <c r="J115" s="18"/>
      <c r="K115" s="18"/>
      <c r="L115" s="18"/>
      <c r="M115" s="18"/>
      <c r="N115" s="19"/>
    </row>
    <row r="116" spans="1:14" ht="16.5" thickBot="1" x14ac:dyDescent="0.3"/>
    <row r="117" spans="1:14" ht="15" customHeight="1" x14ac:dyDescent="0.25">
      <c r="A117" s="95" t="s">
        <v>51</v>
      </c>
      <c r="B117" s="96"/>
      <c r="C117" s="96"/>
      <c r="D117" s="96"/>
      <c r="E117" s="96"/>
      <c r="F117" s="96"/>
      <c r="G117" s="96"/>
      <c r="H117" s="96"/>
      <c r="I117" s="96"/>
      <c r="J117" s="96"/>
      <c r="K117" s="96"/>
      <c r="L117" s="96"/>
      <c r="M117" s="96"/>
      <c r="N117" s="97"/>
    </row>
    <row r="118" spans="1:14" ht="15" customHeight="1" x14ac:dyDescent="0.25">
      <c r="A118" s="98"/>
      <c r="B118" s="99"/>
      <c r="C118" s="99"/>
      <c r="D118" s="99"/>
      <c r="E118" s="99"/>
      <c r="F118" s="99"/>
      <c r="G118" s="99"/>
      <c r="H118" s="99"/>
      <c r="I118" s="99"/>
      <c r="J118" s="99"/>
      <c r="K118" s="99"/>
      <c r="L118" s="99"/>
      <c r="M118" s="99"/>
      <c r="N118" s="100"/>
    </row>
    <row r="119" spans="1:14" x14ac:dyDescent="0.25">
      <c r="A119" s="98"/>
      <c r="B119" s="99"/>
      <c r="C119" s="99"/>
      <c r="D119" s="99"/>
      <c r="E119" s="99"/>
      <c r="F119" s="99"/>
      <c r="G119" s="99"/>
      <c r="H119" s="99"/>
      <c r="I119" s="99"/>
      <c r="J119" s="99"/>
      <c r="K119" s="99"/>
      <c r="L119" s="99"/>
      <c r="M119" s="99"/>
      <c r="N119" s="100"/>
    </row>
    <row r="120" spans="1:14" ht="16.5" thickBot="1" x14ac:dyDescent="0.3">
      <c r="A120" s="101"/>
      <c r="B120" s="102"/>
      <c r="C120" s="102"/>
      <c r="D120" s="102"/>
      <c r="E120" s="102"/>
      <c r="F120" s="102"/>
      <c r="G120" s="102"/>
      <c r="H120" s="102"/>
      <c r="I120" s="102"/>
      <c r="J120" s="102"/>
      <c r="K120" s="102"/>
      <c r="L120" s="102"/>
      <c r="M120" s="102"/>
      <c r="N120" s="103"/>
    </row>
    <row r="121" spans="1:14" x14ac:dyDescent="0.25">
      <c r="A121" s="4" t="s">
        <v>52</v>
      </c>
      <c r="N121" s="5"/>
    </row>
    <row r="122" spans="1:14" x14ac:dyDescent="0.25">
      <c r="A122" s="20">
        <v>3</v>
      </c>
      <c r="B122" s="7">
        <v>5</v>
      </c>
      <c r="C122" s="7">
        <v>2</v>
      </c>
      <c r="D122" s="7">
        <v>4</v>
      </c>
      <c r="E122" s="7">
        <v>6</v>
      </c>
      <c r="F122" s="7">
        <v>2</v>
      </c>
      <c r="G122" s="7">
        <v>3</v>
      </c>
      <c r="H122" s="7">
        <v>4</v>
      </c>
      <c r="I122" s="7">
        <v>2</v>
      </c>
      <c r="J122" s="7">
        <v>5</v>
      </c>
      <c r="N122" s="5"/>
    </row>
    <row r="123" spans="1:14" x14ac:dyDescent="0.25">
      <c r="A123" s="20">
        <v>7</v>
      </c>
      <c r="B123" s="7">
        <v>2</v>
      </c>
      <c r="C123" s="7">
        <v>3</v>
      </c>
      <c r="D123" s="7">
        <v>4</v>
      </c>
      <c r="E123" s="7">
        <v>2</v>
      </c>
      <c r="F123" s="7">
        <v>4</v>
      </c>
      <c r="G123" s="7">
        <v>2</v>
      </c>
      <c r="H123" s="7">
        <v>3</v>
      </c>
      <c r="I123" s="7">
        <v>5</v>
      </c>
      <c r="J123" s="7">
        <v>6</v>
      </c>
      <c r="N123" s="5"/>
    </row>
    <row r="124" spans="1:14" x14ac:dyDescent="0.25">
      <c r="A124" s="20">
        <v>3</v>
      </c>
      <c r="B124" s="7">
        <v>2</v>
      </c>
      <c r="C124" s="7">
        <v>1</v>
      </c>
      <c r="D124" s="7">
        <v>4</v>
      </c>
      <c r="E124" s="7">
        <v>2</v>
      </c>
      <c r="F124" s="7">
        <v>4</v>
      </c>
      <c r="G124" s="7">
        <v>5</v>
      </c>
      <c r="H124" s="7">
        <v>3</v>
      </c>
      <c r="I124" s="7">
        <v>2</v>
      </c>
      <c r="J124" s="7">
        <v>7</v>
      </c>
      <c r="N124" s="5"/>
    </row>
    <row r="125" spans="1:14" x14ac:dyDescent="0.25">
      <c r="A125" s="20">
        <v>2</v>
      </c>
      <c r="B125" s="7">
        <v>3</v>
      </c>
      <c r="C125" s="7">
        <v>4</v>
      </c>
      <c r="D125" s="7">
        <v>5</v>
      </c>
      <c r="E125" s="7">
        <v>1</v>
      </c>
      <c r="F125" s="7">
        <v>6</v>
      </c>
      <c r="G125" s="7">
        <v>2</v>
      </c>
      <c r="H125" s="7">
        <v>4</v>
      </c>
      <c r="I125" s="7">
        <v>3</v>
      </c>
      <c r="J125" s="7">
        <v>5</v>
      </c>
      <c r="N125" s="5"/>
    </row>
    <row r="126" spans="1:14" x14ac:dyDescent="0.25">
      <c r="A126" s="20">
        <v>3</v>
      </c>
      <c r="B126" s="7">
        <v>2</v>
      </c>
      <c r="C126" s="7">
        <v>4</v>
      </c>
      <c r="D126" s="7">
        <v>2</v>
      </c>
      <c r="E126" s="7">
        <v>6</v>
      </c>
      <c r="F126" s="7">
        <v>3</v>
      </c>
      <c r="G126" s="7">
        <v>2</v>
      </c>
      <c r="H126" s="7">
        <v>4</v>
      </c>
      <c r="I126" s="7">
        <v>5</v>
      </c>
      <c r="J126" s="7">
        <v>3</v>
      </c>
      <c r="N126" s="5"/>
    </row>
    <row r="127" spans="1:14" x14ac:dyDescent="0.25">
      <c r="A127" s="4"/>
      <c r="N127" s="5"/>
    </row>
    <row r="128" spans="1:14" x14ac:dyDescent="0.25">
      <c r="A128" s="127" t="s">
        <v>11</v>
      </c>
      <c r="B128" s="128"/>
      <c r="C128" s="128"/>
      <c r="D128" s="128"/>
      <c r="E128" s="128"/>
      <c r="F128" s="128"/>
      <c r="G128" s="128"/>
      <c r="H128" s="128"/>
      <c r="I128" s="128"/>
      <c r="J128" s="128"/>
      <c r="K128" s="128"/>
      <c r="L128" s="128"/>
      <c r="M128" s="128"/>
      <c r="N128" s="129"/>
    </row>
    <row r="129" spans="1:14" x14ac:dyDescent="0.25">
      <c r="A129" s="23"/>
      <c r="B129" s="24"/>
      <c r="C129" s="24"/>
      <c r="D129" s="24"/>
      <c r="E129" s="24"/>
      <c r="F129" s="24"/>
      <c r="G129" s="24"/>
      <c r="H129" s="24"/>
      <c r="I129" s="24"/>
      <c r="J129" s="24"/>
      <c r="K129" s="24"/>
      <c r="L129" s="24"/>
      <c r="M129" s="24"/>
      <c r="N129" s="25"/>
    </row>
    <row r="130" spans="1:14" x14ac:dyDescent="0.25">
      <c r="A130" s="10" t="s">
        <v>53</v>
      </c>
      <c r="B130" s="11"/>
      <c r="C130" s="11"/>
      <c r="D130" s="11"/>
      <c r="E130" s="11"/>
      <c r="N130" s="5"/>
    </row>
    <row r="131" spans="1:14" x14ac:dyDescent="0.25">
      <c r="A131" s="12" t="s">
        <v>13</v>
      </c>
      <c r="B131" s="13" t="s">
        <v>36</v>
      </c>
      <c r="C131" s="13">
        <f>MIN(A122:J126)</f>
        <v>1</v>
      </c>
      <c r="D131" s="13" t="s">
        <v>28</v>
      </c>
      <c r="N131" s="5"/>
    </row>
    <row r="132" spans="1:14" x14ac:dyDescent="0.25">
      <c r="A132" s="4"/>
      <c r="B132" s="13" t="s">
        <v>37</v>
      </c>
      <c r="C132" s="13">
        <f>MAX(A122:J126)</f>
        <v>7</v>
      </c>
      <c r="D132" s="13" t="s">
        <v>28</v>
      </c>
      <c r="N132" s="5"/>
    </row>
    <row r="133" spans="1:14" x14ac:dyDescent="0.25">
      <c r="A133" s="4"/>
      <c r="B133" s="13" t="s">
        <v>39</v>
      </c>
      <c r="C133" s="13">
        <f>(C132-C131)</f>
        <v>6</v>
      </c>
      <c r="D133" s="13" t="s">
        <v>28</v>
      </c>
      <c r="N133" s="5"/>
    </row>
    <row r="134" spans="1:14" x14ac:dyDescent="0.25">
      <c r="A134" s="4"/>
      <c r="N134" s="5"/>
    </row>
    <row r="135" spans="1:14" x14ac:dyDescent="0.25">
      <c r="A135" s="10" t="s">
        <v>54</v>
      </c>
      <c r="B135" s="11"/>
      <c r="C135" s="11"/>
      <c r="D135" s="11"/>
      <c r="E135" s="11"/>
      <c r="F135" s="11"/>
      <c r="N135" s="5"/>
    </row>
    <row r="136" spans="1:14" x14ac:dyDescent="0.25">
      <c r="A136" s="12" t="s">
        <v>13</v>
      </c>
      <c r="B136" s="29">
        <f>VAR(A122:J126)</f>
        <v>2.3363265306122454</v>
      </c>
      <c r="C136" s="13" t="s">
        <v>55</v>
      </c>
      <c r="D136" s="13"/>
      <c r="N136" s="5"/>
    </row>
    <row r="137" spans="1:14" x14ac:dyDescent="0.25">
      <c r="A137" s="4"/>
      <c r="N137" s="5"/>
    </row>
    <row r="138" spans="1:14" x14ac:dyDescent="0.25">
      <c r="A138" s="10" t="s">
        <v>56</v>
      </c>
      <c r="B138" s="11"/>
      <c r="C138" s="11"/>
      <c r="D138" s="11"/>
      <c r="E138" s="11"/>
      <c r="F138" s="11"/>
      <c r="G138" s="11"/>
      <c r="H138" s="11"/>
      <c r="N138" s="5"/>
    </row>
    <row r="139" spans="1:14" ht="16.5" thickBot="1" x14ac:dyDescent="0.3">
      <c r="A139" s="21" t="s">
        <v>13</v>
      </c>
      <c r="B139" s="28">
        <f>STDEV(A122:J126)</f>
        <v>1.5285046714394579</v>
      </c>
      <c r="C139" s="30" t="s">
        <v>43</v>
      </c>
      <c r="D139" s="17"/>
      <c r="E139" s="18"/>
      <c r="F139" s="18"/>
      <c r="G139" s="18"/>
      <c r="H139" s="18"/>
      <c r="I139" s="18"/>
      <c r="J139" s="18"/>
      <c r="K139" s="18"/>
      <c r="L139" s="18"/>
      <c r="M139" s="18"/>
      <c r="N139" s="19"/>
    </row>
    <row r="140" spans="1:14" ht="16.5" thickBot="1" x14ac:dyDescent="0.3"/>
    <row r="141" spans="1:14" ht="15" customHeight="1" x14ac:dyDescent="0.25">
      <c r="A141" s="95" t="s">
        <v>57</v>
      </c>
      <c r="B141" s="96"/>
      <c r="C141" s="96"/>
      <c r="D141" s="96"/>
      <c r="E141" s="96"/>
      <c r="F141" s="96"/>
      <c r="G141" s="96"/>
      <c r="H141" s="96"/>
      <c r="I141" s="96"/>
      <c r="J141" s="96"/>
      <c r="K141" s="96"/>
      <c r="L141" s="96"/>
      <c r="M141" s="96"/>
      <c r="N141" s="97"/>
    </row>
    <row r="142" spans="1:14" ht="15" customHeight="1" x14ac:dyDescent="0.25">
      <c r="A142" s="98"/>
      <c r="B142" s="99"/>
      <c r="C142" s="99"/>
      <c r="D142" s="99"/>
      <c r="E142" s="99"/>
      <c r="F142" s="99"/>
      <c r="G142" s="99"/>
      <c r="H142" s="99"/>
      <c r="I142" s="99"/>
      <c r="J142" s="99"/>
      <c r="K142" s="99"/>
      <c r="L142" s="99"/>
      <c r="M142" s="99"/>
      <c r="N142" s="100"/>
    </row>
    <row r="143" spans="1:14" ht="15" customHeight="1" x14ac:dyDescent="0.25">
      <c r="A143" s="98"/>
      <c r="B143" s="99"/>
      <c r="C143" s="99"/>
      <c r="D143" s="99"/>
      <c r="E143" s="99"/>
      <c r="F143" s="99"/>
      <c r="G143" s="99"/>
      <c r="H143" s="99"/>
      <c r="I143" s="99"/>
      <c r="J143" s="99"/>
      <c r="K143" s="99"/>
      <c r="L143" s="99"/>
      <c r="M143" s="99"/>
      <c r="N143" s="100"/>
    </row>
    <row r="144" spans="1:14" ht="16.5" thickBot="1" x14ac:dyDescent="0.3">
      <c r="A144" s="101"/>
      <c r="B144" s="102"/>
      <c r="C144" s="102"/>
      <c r="D144" s="102"/>
      <c r="E144" s="102"/>
      <c r="F144" s="102"/>
      <c r="G144" s="102"/>
      <c r="H144" s="102"/>
      <c r="I144" s="102"/>
      <c r="J144" s="102"/>
      <c r="K144" s="102"/>
      <c r="L144" s="102"/>
      <c r="M144" s="102"/>
      <c r="N144" s="103"/>
    </row>
    <row r="145" spans="1:16" x14ac:dyDescent="0.25">
      <c r="A145" s="4" t="s">
        <v>58</v>
      </c>
      <c r="N145" s="5"/>
    </row>
    <row r="146" spans="1:16" x14ac:dyDescent="0.25">
      <c r="A146" s="20">
        <v>120</v>
      </c>
      <c r="B146" s="7">
        <v>150</v>
      </c>
      <c r="C146" s="7">
        <v>110</v>
      </c>
      <c r="D146" s="7">
        <v>135</v>
      </c>
      <c r="E146" s="7">
        <v>125</v>
      </c>
      <c r="F146" s="7">
        <v>140</v>
      </c>
      <c r="G146" s="7">
        <v>130</v>
      </c>
      <c r="H146" s="7">
        <v>155</v>
      </c>
      <c r="I146" s="7">
        <v>115</v>
      </c>
      <c r="J146" s="7">
        <v>145</v>
      </c>
      <c r="K146" s="7">
        <v>135</v>
      </c>
      <c r="L146" s="7">
        <v>130</v>
      </c>
      <c r="N146" s="5"/>
    </row>
    <row r="147" spans="1:16" x14ac:dyDescent="0.25">
      <c r="A147" s="4"/>
      <c r="N147" s="5"/>
    </row>
    <row r="148" spans="1:16" x14ac:dyDescent="0.25">
      <c r="A148" s="127" t="s">
        <v>11</v>
      </c>
      <c r="B148" s="128"/>
      <c r="C148" s="128"/>
      <c r="D148" s="128"/>
      <c r="E148" s="128"/>
      <c r="F148" s="128"/>
      <c r="G148" s="128"/>
      <c r="H148" s="128"/>
      <c r="I148" s="128"/>
      <c r="J148" s="128"/>
      <c r="K148" s="128"/>
      <c r="L148" s="128"/>
      <c r="M148" s="128"/>
      <c r="N148" s="129"/>
    </row>
    <row r="149" spans="1:16" x14ac:dyDescent="0.25">
      <c r="A149" s="23"/>
      <c r="B149" s="24"/>
      <c r="C149" s="24"/>
      <c r="D149" s="24"/>
      <c r="E149" s="24"/>
      <c r="F149" s="24"/>
      <c r="G149" s="24"/>
      <c r="H149" s="24"/>
      <c r="I149" s="24"/>
      <c r="J149" s="24"/>
      <c r="K149" s="24"/>
      <c r="L149" s="24"/>
      <c r="M149" s="24"/>
      <c r="N149" s="25"/>
    </row>
    <row r="150" spans="1:16" x14ac:dyDescent="0.25">
      <c r="A150" s="10" t="s">
        <v>59</v>
      </c>
      <c r="B150" s="11"/>
      <c r="C150" s="11"/>
      <c r="D150" s="11"/>
      <c r="E150" s="11"/>
      <c r="F150" s="11"/>
      <c r="G150" s="11"/>
      <c r="H150" s="11"/>
      <c r="I150" s="11"/>
      <c r="N150" s="5"/>
    </row>
    <row r="151" spans="1:16" x14ac:dyDescent="0.25">
      <c r="A151" s="12" t="s">
        <v>13</v>
      </c>
      <c r="B151" s="13">
        <f>AVERAGE(A146:L146)</f>
        <v>132.5</v>
      </c>
      <c r="C151" s="13" t="s">
        <v>60</v>
      </c>
      <c r="D151" s="13"/>
      <c r="N151" s="5"/>
    </row>
    <row r="152" spans="1:16" x14ac:dyDescent="0.25">
      <c r="A152" s="4"/>
      <c r="N152" s="5"/>
    </row>
    <row r="153" spans="1:16" x14ac:dyDescent="0.25">
      <c r="A153" s="10" t="s">
        <v>61</v>
      </c>
      <c r="B153" s="11"/>
      <c r="C153" s="11"/>
      <c r="D153" s="11"/>
      <c r="E153" s="11"/>
      <c r="F153" s="11"/>
      <c r="G153" s="11"/>
      <c r="H153" s="11"/>
      <c r="N153" s="5"/>
    </row>
    <row r="154" spans="1:16" x14ac:dyDescent="0.25">
      <c r="A154" s="12" t="s">
        <v>13</v>
      </c>
      <c r="B154" s="13" t="s">
        <v>36</v>
      </c>
      <c r="C154" s="13">
        <f>MIN(A146:L146)</f>
        <v>110</v>
      </c>
      <c r="D154" s="13" t="s">
        <v>47</v>
      </c>
      <c r="N154" s="5"/>
    </row>
    <row r="155" spans="1:16" x14ac:dyDescent="0.25">
      <c r="A155" s="4"/>
      <c r="B155" s="13" t="s">
        <v>37</v>
      </c>
      <c r="C155" s="13">
        <f>MAX(A146:L146)</f>
        <v>155</v>
      </c>
      <c r="D155" s="13" t="s">
        <v>47</v>
      </c>
      <c r="N155" s="5"/>
    </row>
    <row r="156" spans="1:16" ht="16.5" thickBot="1" x14ac:dyDescent="0.3">
      <c r="A156" s="31"/>
      <c r="B156" s="17" t="s">
        <v>39</v>
      </c>
      <c r="C156" s="17">
        <f>(C155-C154)</f>
        <v>45</v>
      </c>
      <c r="D156" s="17" t="s">
        <v>47</v>
      </c>
      <c r="E156" s="18"/>
      <c r="F156" s="18"/>
      <c r="G156" s="18"/>
      <c r="H156" s="18"/>
      <c r="I156" s="18"/>
      <c r="J156" s="18"/>
      <c r="K156" s="18"/>
      <c r="L156" s="18"/>
      <c r="M156" s="18"/>
      <c r="N156" s="19"/>
    </row>
    <row r="157" spans="1:16" ht="16.5" thickBot="1" x14ac:dyDescent="0.3"/>
    <row r="158" spans="1:16" ht="15.75" customHeight="1" x14ac:dyDescent="0.25">
      <c r="A158" s="95" t="s">
        <v>62</v>
      </c>
      <c r="B158" s="96"/>
      <c r="C158" s="96"/>
      <c r="D158" s="96"/>
      <c r="E158" s="96"/>
      <c r="F158" s="96"/>
      <c r="G158" s="96"/>
      <c r="H158" s="96"/>
      <c r="I158" s="96"/>
      <c r="J158" s="96"/>
      <c r="K158" s="96"/>
      <c r="L158" s="96"/>
      <c r="M158" s="96"/>
      <c r="N158" s="97"/>
      <c r="O158" s="32"/>
      <c r="P158" s="32"/>
    </row>
    <row r="159" spans="1:16" x14ac:dyDescent="0.25">
      <c r="A159" s="98"/>
      <c r="B159" s="99"/>
      <c r="C159" s="99"/>
      <c r="D159" s="99"/>
      <c r="E159" s="99"/>
      <c r="F159" s="99"/>
      <c r="G159" s="99"/>
      <c r="H159" s="99"/>
      <c r="I159" s="99"/>
      <c r="J159" s="99"/>
      <c r="K159" s="99"/>
      <c r="L159" s="99"/>
      <c r="M159" s="99"/>
      <c r="N159" s="100"/>
      <c r="O159" s="32"/>
      <c r="P159" s="32"/>
    </row>
    <row r="160" spans="1:16" x14ac:dyDescent="0.25">
      <c r="A160" s="98"/>
      <c r="B160" s="99"/>
      <c r="C160" s="99"/>
      <c r="D160" s="99"/>
      <c r="E160" s="99"/>
      <c r="F160" s="99"/>
      <c r="G160" s="99"/>
      <c r="H160" s="99"/>
      <c r="I160" s="99"/>
      <c r="J160" s="99"/>
      <c r="K160" s="99"/>
      <c r="L160" s="99"/>
      <c r="M160" s="99"/>
      <c r="N160" s="100"/>
      <c r="O160" s="32"/>
      <c r="P160" s="32"/>
    </row>
    <row r="161" spans="1:16" ht="16.5" thickBot="1" x14ac:dyDescent="0.3">
      <c r="A161" s="101"/>
      <c r="B161" s="102"/>
      <c r="C161" s="102"/>
      <c r="D161" s="102"/>
      <c r="E161" s="102"/>
      <c r="F161" s="102"/>
      <c r="G161" s="102"/>
      <c r="H161" s="102"/>
      <c r="I161" s="102"/>
      <c r="J161" s="102"/>
      <c r="K161" s="102"/>
      <c r="L161" s="102"/>
      <c r="M161" s="102"/>
      <c r="N161" s="103"/>
      <c r="O161" s="32"/>
      <c r="P161" s="32"/>
    </row>
    <row r="162" spans="1:16" x14ac:dyDescent="0.25">
      <c r="A162" s="4" t="s">
        <v>63</v>
      </c>
      <c r="N162" s="5"/>
    </row>
    <row r="163" spans="1:16" x14ac:dyDescent="0.25">
      <c r="A163" s="20">
        <v>8</v>
      </c>
      <c r="B163" s="7">
        <v>7</v>
      </c>
      <c r="C163" s="7">
        <v>9</v>
      </c>
      <c r="D163" s="7">
        <v>6</v>
      </c>
      <c r="E163" s="7">
        <v>7</v>
      </c>
      <c r="F163" s="7">
        <v>8</v>
      </c>
      <c r="G163" s="7">
        <v>9</v>
      </c>
      <c r="H163" s="7">
        <v>8</v>
      </c>
      <c r="I163" s="7">
        <v>7</v>
      </c>
      <c r="J163" s="7">
        <v>6</v>
      </c>
      <c r="N163" s="5"/>
    </row>
    <row r="164" spans="1:16" x14ac:dyDescent="0.25">
      <c r="A164" s="20">
        <v>8</v>
      </c>
      <c r="B164" s="7">
        <v>9</v>
      </c>
      <c r="C164" s="7">
        <v>7</v>
      </c>
      <c r="D164" s="7">
        <v>8</v>
      </c>
      <c r="E164" s="7">
        <v>7</v>
      </c>
      <c r="F164" s="7">
        <v>6</v>
      </c>
      <c r="G164" s="7">
        <v>8</v>
      </c>
      <c r="H164" s="7">
        <v>9</v>
      </c>
      <c r="I164" s="7">
        <v>6</v>
      </c>
      <c r="J164" s="7">
        <v>7</v>
      </c>
      <c r="N164" s="5"/>
    </row>
    <row r="165" spans="1:16" x14ac:dyDescent="0.25">
      <c r="A165" s="20">
        <v>8</v>
      </c>
      <c r="B165" s="7">
        <v>9</v>
      </c>
      <c r="C165" s="7">
        <v>7</v>
      </c>
      <c r="D165" s="7">
        <v>6</v>
      </c>
      <c r="E165" s="7">
        <v>7</v>
      </c>
      <c r="F165" s="7">
        <v>8</v>
      </c>
      <c r="G165" s="7">
        <v>9</v>
      </c>
      <c r="H165" s="7">
        <v>8</v>
      </c>
      <c r="I165" s="7">
        <v>7</v>
      </c>
      <c r="J165" s="7">
        <v>6</v>
      </c>
      <c r="N165" s="5"/>
    </row>
    <row r="166" spans="1:16" x14ac:dyDescent="0.25">
      <c r="A166" s="20">
        <v>9</v>
      </c>
      <c r="B166" s="7">
        <v>8</v>
      </c>
      <c r="C166" s="7">
        <v>7</v>
      </c>
      <c r="D166" s="7">
        <v>6</v>
      </c>
      <c r="E166" s="7">
        <v>8</v>
      </c>
      <c r="F166" s="7">
        <v>9</v>
      </c>
      <c r="G166" s="7">
        <v>7</v>
      </c>
      <c r="H166" s="7">
        <v>8</v>
      </c>
      <c r="I166" s="7">
        <v>7</v>
      </c>
      <c r="J166" s="7">
        <v>6</v>
      </c>
      <c r="N166" s="5"/>
    </row>
    <row r="167" spans="1:16" x14ac:dyDescent="0.25">
      <c r="A167" s="20">
        <v>9</v>
      </c>
      <c r="B167" s="7">
        <v>8</v>
      </c>
      <c r="C167" s="7">
        <v>7</v>
      </c>
      <c r="D167" s="7">
        <v>6</v>
      </c>
      <c r="E167" s="7">
        <v>7</v>
      </c>
      <c r="F167" s="7">
        <v>8</v>
      </c>
      <c r="G167" s="7">
        <v>9</v>
      </c>
      <c r="H167" s="7">
        <v>8</v>
      </c>
      <c r="I167" s="7">
        <v>7</v>
      </c>
      <c r="J167" s="7">
        <v>6</v>
      </c>
      <c r="N167" s="5"/>
    </row>
    <row r="168" spans="1:16" x14ac:dyDescent="0.25">
      <c r="A168" s="4"/>
      <c r="N168" s="5"/>
    </row>
    <row r="169" spans="1:16" x14ac:dyDescent="0.25">
      <c r="A169" s="127" t="s">
        <v>11</v>
      </c>
      <c r="B169" s="128"/>
      <c r="C169" s="128"/>
      <c r="D169" s="128"/>
      <c r="E169" s="128"/>
      <c r="F169" s="128"/>
      <c r="G169" s="128"/>
      <c r="H169" s="128"/>
      <c r="I169" s="128"/>
      <c r="J169" s="128"/>
      <c r="K169" s="128"/>
      <c r="L169" s="128"/>
      <c r="M169" s="128"/>
      <c r="N169" s="129"/>
    </row>
    <row r="170" spans="1:16" x14ac:dyDescent="0.25">
      <c r="A170" s="23"/>
      <c r="B170" s="24"/>
      <c r="C170" s="24"/>
      <c r="D170" s="24"/>
      <c r="E170" s="24"/>
      <c r="F170" s="24"/>
      <c r="G170" s="24"/>
      <c r="H170" s="24"/>
      <c r="I170" s="24"/>
      <c r="J170" s="24"/>
      <c r="K170" s="24"/>
      <c r="L170" s="24"/>
      <c r="M170" s="24"/>
      <c r="N170" s="25"/>
    </row>
    <row r="171" spans="1:16" x14ac:dyDescent="0.25">
      <c r="A171" s="10" t="s">
        <v>64</v>
      </c>
      <c r="B171" s="11"/>
      <c r="C171" s="11"/>
      <c r="D171" s="11"/>
      <c r="E171" s="11"/>
      <c r="F171" s="11"/>
      <c r="G171" s="11"/>
      <c r="H171" s="11"/>
      <c r="N171" s="5"/>
    </row>
    <row r="172" spans="1:16" x14ac:dyDescent="0.25">
      <c r="A172" s="12" t="s">
        <v>13</v>
      </c>
      <c r="B172" s="13">
        <f>AVERAGE(A163:J167)</f>
        <v>7.5</v>
      </c>
      <c r="C172" s="13" t="s">
        <v>65</v>
      </c>
      <c r="D172" s="13"/>
      <c r="N172" s="5"/>
    </row>
    <row r="173" spans="1:16" x14ac:dyDescent="0.25">
      <c r="A173" s="4"/>
      <c r="N173" s="5"/>
    </row>
    <row r="174" spans="1:16" x14ac:dyDescent="0.25">
      <c r="A174" s="10" t="s">
        <v>66</v>
      </c>
      <c r="B174" s="11"/>
      <c r="C174" s="11"/>
      <c r="D174" s="11"/>
      <c r="E174" s="11"/>
      <c r="F174" s="11"/>
      <c r="G174" s="11"/>
      <c r="H174" s="11"/>
      <c r="I174" s="11"/>
      <c r="N174" s="5"/>
    </row>
    <row r="175" spans="1:16" ht="16.5" thickBot="1" x14ac:dyDescent="0.3">
      <c r="A175" s="21" t="s">
        <v>13</v>
      </c>
      <c r="B175" s="28">
        <f>_xlfn.STDEV.S(A163:J167)</f>
        <v>1.0350983390135313</v>
      </c>
      <c r="C175" s="17" t="s">
        <v>43</v>
      </c>
      <c r="D175" s="17"/>
      <c r="E175" s="18"/>
      <c r="F175" s="18"/>
      <c r="G175" s="18"/>
      <c r="H175" s="18"/>
      <c r="I175" s="18"/>
      <c r="J175" s="18"/>
      <c r="K175" s="18"/>
      <c r="L175" s="18"/>
      <c r="M175" s="18"/>
      <c r="N175" s="19"/>
    </row>
    <row r="176" spans="1:16" ht="16.5" thickBot="1" x14ac:dyDescent="0.3"/>
    <row r="177" spans="1:14" ht="15.75" customHeight="1" x14ac:dyDescent="0.25">
      <c r="A177" s="95" t="s">
        <v>67</v>
      </c>
      <c r="B177" s="96"/>
      <c r="C177" s="96"/>
      <c r="D177" s="96"/>
      <c r="E177" s="96"/>
      <c r="F177" s="96"/>
      <c r="G177" s="96"/>
      <c r="H177" s="96"/>
      <c r="I177" s="96"/>
      <c r="J177" s="96"/>
      <c r="K177" s="96"/>
      <c r="L177" s="96"/>
      <c r="M177" s="96"/>
      <c r="N177" s="97"/>
    </row>
    <row r="178" spans="1:14" ht="15.75" customHeight="1" x14ac:dyDescent="0.25">
      <c r="A178" s="98"/>
      <c r="B178" s="99"/>
      <c r="C178" s="99"/>
      <c r="D178" s="99"/>
      <c r="E178" s="99"/>
      <c r="F178" s="99"/>
      <c r="G178" s="99"/>
      <c r="H178" s="99"/>
      <c r="I178" s="99"/>
      <c r="J178" s="99"/>
      <c r="K178" s="99"/>
      <c r="L178" s="99"/>
      <c r="M178" s="99"/>
      <c r="N178" s="100"/>
    </row>
    <row r="179" spans="1:14" ht="15.75" customHeight="1" x14ac:dyDescent="0.25">
      <c r="A179" s="98"/>
      <c r="B179" s="99"/>
      <c r="C179" s="99"/>
      <c r="D179" s="99"/>
      <c r="E179" s="99"/>
      <c r="F179" s="99"/>
      <c r="G179" s="99"/>
      <c r="H179" s="99"/>
      <c r="I179" s="99"/>
      <c r="J179" s="99"/>
      <c r="K179" s="99"/>
      <c r="L179" s="99"/>
      <c r="M179" s="99"/>
      <c r="N179" s="100"/>
    </row>
    <row r="180" spans="1:14" ht="16.5" thickBot="1" x14ac:dyDescent="0.3">
      <c r="A180" s="101"/>
      <c r="B180" s="102"/>
      <c r="C180" s="102"/>
      <c r="D180" s="102"/>
      <c r="E180" s="102"/>
      <c r="F180" s="102"/>
      <c r="G180" s="102"/>
      <c r="H180" s="102"/>
      <c r="I180" s="102"/>
      <c r="J180" s="102"/>
      <c r="K180" s="102"/>
      <c r="L180" s="102"/>
      <c r="M180" s="102"/>
      <c r="N180" s="103"/>
    </row>
    <row r="181" spans="1:14" x14ac:dyDescent="0.25">
      <c r="A181" s="4" t="s">
        <v>68</v>
      </c>
      <c r="N181" s="5"/>
    </row>
    <row r="182" spans="1:14" x14ac:dyDescent="0.25">
      <c r="A182" s="20">
        <v>10</v>
      </c>
      <c r="B182" s="7">
        <v>15</v>
      </c>
      <c r="C182" s="7">
        <v>12</v>
      </c>
      <c r="D182" s="7">
        <v>18</v>
      </c>
      <c r="E182" s="7">
        <v>20</v>
      </c>
      <c r="F182" s="7">
        <v>25</v>
      </c>
      <c r="G182" s="7">
        <v>8</v>
      </c>
      <c r="H182" s="7">
        <v>14</v>
      </c>
      <c r="I182" s="7">
        <v>16</v>
      </c>
      <c r="J182" s="7">
        <v>22</v>
      </c>
      <c r="N182" s="5"/>
    </row>
    <row r="183" spans="1:14" x14ac:dyDescent="0.25">
      <c r="A183" s="20">
        <v>9</v>
      </c>
      <c r="B183" s="7">
        <v>17</v>
      </c>
      <c r="C183" s="7">
        <v>11</v>
      </c>
      <c r="D183" s="7">
        <v>13</v>
      </c>
      <c r="E183" s="7">
        <v>19</v>
      </c>
      <c r="F183" s="7">
        <v>23</v>
      </c>
      <c r="G183" s="7">
        <v>21</v>
      </c>
      <c r="H183" s="7">
        <v>16</v>
      </c>
      <c r="I183" s="7">
        <v>24</v>
      </c>
      <c r="J183" s="7">
        <v>27</v>
      </c>
      <c r="N183" s="5"/>
    </row>
    <row r="184" spans="1:14" x14ac:dyDescent="0.25">
      <c r="A184" s="20">
        <v>13</v>
      </c>
      <c r="B184" s="7">
        <v>10</v>
      </c>
      <c r="C184" s="7">
        <v>18</v>
      </c>
      <c r="D184" s="7">
        <v>16</v>
      </c>
      <c r="E184" s="7">
        <v>12</v>
      </c>
      <c r="F184" s="7">
        <v>14</v>
      </c>
      <c r="G184" s="7">
        <v>19</v>
      </c>
      <c r="H184" s="7">
        <v>21</v>
      </c>
      <c r="I184" s="7">
        <v>11</v>
      </c>
      <c r="J184" s="7">
        <v>17</v>
      </c>
      <c r="N184" s="5"/>
    </row>
    <row r="185" spans="1:14" x14ac:dyDescent="0.25">
      <c r="A185" s="20">
        <v>15</v>
      </c>
      <c r="B185" s="7">
        <v>20</v>
      </c>
      <c r="C185" s="7">
        <v>26</v>
      </c>
      <c r="D185" s="7">
        <v>13</v>
      </c>
      <c r="E185" s="7">
        <v>12</v>
      </c>
      <c r="F185" s="7">
        <v>14</v>
      </c>
      <c r="G185" s="7">
        <v>22</v>
      </c>
      <c r="H185" s="7">
        <v>19</v>
      </c>
      <c r="I185" s="7">
        <v>16</v>
      </c>
      <c r="J185" s="7">
        <v>11</v>
      </c>
      <c r="N185" s="5"/>
    </row>
    <row r="186" spans="1:14" x14ac:dyDescent="0.25">
      <c r="A186" s="20">
        <v>25</v>
      </c>
      <c r="B186" s="7">
        <v>18</v>
      </c>
      <c r="C186" s="7">
        <v>16</v>
      </c>
      <c r="D186" s="7">
        <v>13</v>
      </c>
      <c r="E186" s="7">
        <v>21</v>
      </c>
      <c r="F186" s="7">
        <v>20</v>
      </c>
      <c r="G186" s="7">
        <v>15</v>
      </c>
      <c r="H186" s="7">
        <v>12</v>
      </c>
      <c r="I186" s="7">
        <v>19</v>
      </c>
      <c r="J186" s="7">
        <v>17</v>
      </c>
      <c r="N186" s="5"/>
    </row>
    <row r="187" spans="1:14" x14ac:dyDescent="0.25">
      <c r="A187" s="20">
        <v>14</v>
      </c>
      <c r="B187" s="7">
        <v>16</v>
      </c>
      <c r="C187" s="7">
        <v>23</v>
      </c>
      <c r="D187" s="7">
        <v>18</v>
      </c>
      <c r="E187" s="7">
        <v>15</v>
      </c>
      <c r="F187" s="7">
        <v>11</v>
      </c>
      <c r="G187" s="7">
        <v>19</v>
      </c>
      <c r="H187" s="7">
        <v>22</v>
      </c>
      <c r="I187" s="7">
        <v>17</v>
      </c>
      <c r="J187" s="7">
        <v>12</v>
      </c>
      <c r="N187" s="5"/>
    </row>
    <row r="188" spans="1:14" x14ac:dyDescent="0.25">
      <c r="A188" s="20">
        <v>16</v>
      </c>
      <c r="B188" s="7">
        <v>14</v>
      </c>
      <c r="C188" s="7">
        <v>18</v>
      </c>
      <c r="D188" s="7">
        <v>20</v>
      </c>
      <c r="E188" s="7">
        <v>25</v>
      </c>
      <c r="F188" s="7">
        <v>13</v>
      </c>
      <c r="G188" s="7">
        <v>11</v>
      </c>
      <c r="H188" s="7">
        <v>22</v>
      </c>
      <c r="I188" s="7">
        <v>19</v>
      </c>
      <c r="J188" s="7">
        <v>17</v>
      </c>
      <c r="N188" s="5"/>
    </row>
    <row r="189" spans="1:14" x14ac:dyDescent="0.25">
      <c r="A189" s="20">
        <v>15</v>
      </c>
      <c r="B189" s="7">
        <v>16</v>
      </c>
      <c r="C189" s="7">
        <v>13</v>
      </c>
      <c r="D189" s="7">
        <v>14</v>
      </c>
      <c r="E189" s="7">
        <v>18</v>
      </c>
      <c r="F189" s="7">
        <v>20</v>
      </c>
      <c r="G189" s="7">
        <v>19</v>
      </c>
      <c r="H189" s="7">
        <v>21</v>
      </c>
      <c r="I189" s="7">
        <v>17</v>
      </c>
      <c r="J189" s="7">
        <v>12</v>
      </c>
      <c r="N189" s="5"/>
    </row>
    <row r="190" spans="1:14" x14ac:dyDescent="0.25">
      <c r="A190" s="20">
        <v>15</v>
      </c>
      <c r="B190" s="7">
        <v>13</v>
      </c>
      <c r="C190" s="7">
        <v>16</v>
      </c>
      <c r="D190" s="7">
        <v>14</v>
      </c>
      <c r="E190" s="7">
        <v>22</v>
      </c>
      <c r="F190" s="7">
        <v>21</v>
      </c>
      <c r="G190" s="7">
        <v>19</v>
      </c>
      <c r="H190" s="7">
        <v>18</v>
      </c>
      <c r="I190" s="7">
        <v>16</v>
      </c>
      <c r="J190" s="7">
        <v>11</v>
      </c>
      <c r="N190" s="5"/>
    </row>
    <row r="191" spans="1:14" x14ac:dyDescent="0.25">
      <c r="A191" s="20">
        <v>17</v>
      </c>
      <c r="B191" s="7">
        <v>14</v>
      </c>
      <c r="C191" s="7">
        <v>12</v>
      </c>
      <c r="D191" s="7">
        <v>20</v>
      </c>
      <c r="E191" s="7">
        <v>23</v>
      </c>
      <c r="F191" s="7">
        <v>19</v>
      </c>
      <c r="G191" s="7">
        <v>15</v>
      </c>
      <c r="H191" s="7">
        <v>16</v>
      </c>
      <c r="I191" s="7">
        <v>13</v>
      </c>
      <c r="J191" s="7">
        <v>18</v>
      </c>
      <c r="N191" s="5"/>
    </row>
    <row r="192" spans="1:14" x14ac:dyDescent="0.25">
      <c r="A192" s="4"/>
      <c r="N192" s="5"/>
    </row>
    <row r="193" spans="1:14" x14ac:dyDescent="0.25">
      <c r="A193" s="127" t="s">
        <v>11</v>
      </c>
      <c r="B193" s="128"/>
      <c r="C193" s="128"/>
      <c r="D193" s="128"/>
      <c r="E193" s="128"/>
      <c r="F193" s="128"/>
      <c r="G193" s="128"/>
      <c r="H193" s="128"/>
      <c r="I193" s="128"/>
      <c r="J193" s="128"/>
      <c r="K193" s="128"/>
      <c r="L193" s="128"/>
      <c r="M193" s="128"/>
      <c r="N193" s="129"/>
    </row>
    <row r="194" spans="1:14" x14ac:dyDescent="0.25">
      <c r="A194" s="23"/>
      <c r="B194" s="24"/>
      <c r="C194" s="24"/>
      <c r="D194" s="24"/>
      <c r="E194" s="24"/>
      <c r="F194" s="24"/>
      <c r="G194" s="24"/>
      <c r="H194" s="24"/>
      <c r="I194" s="24"/>
      <c r="J194" s="24"/>
      <c r="K194" s="24"/>
      <c r="L194" s="24"/>
      <c r="M194" s="24"/>
      <c r="N194" s="25"/>
    </row>
    <row r="195" spans="1:14" x14ac:dyDescent="0.25">
      <c r="A195" s="10" t="s">
        <v>69</v>
      </c>
      <c r="B195" s="11"/>
      <c r="C195" s="11"/>
      <c r="D195" s="11"/>
      <c r="E195" s="11"/>
      <c r="F195" s="11"/>
      <c r="G195" s="11"/>
      <c r="H195" s="11"/>
      <c r="I195" s="11"/>
      <c r="J195" s="11"/>
      <c r="N195" s="5"/>
    </row>
    <row r="196" spans="1:14" x14ac:dyDescent="0.25">
      <c r="A196" s="12" t="s">
        <v>13</v>
      </c>
      <c r="B196" s="13">
        <f>AVERAGE(A182:J191)</f>
        <v>16.739999999999998</v>
      </c>
      <c r="C196" s="13" t="s">
        <v>70</v>
      </c>
      <c r="D196" s="13"/>
      <c r="N196" s="5"/>
    </row>
    <row r="197" spans="1:14" x14ac:dyDescent="0.25">
      <c r="A197" s="4"/>
      <c r="N197" s="5"/>
    </row>
    <row r="198" spans="1:14" x14ac:dyDescent="0.25">
      <c r="A198" s="10" t="s">
        <v>71</v>
      </c>
      <c r="B198" s="11"/>
      <c r="C198" s="11"/>
      <c r="D198" s="11"/>
      <c r="E198" s="11"/>
      <c r="F198" s="11"/>
      <c r="G198" s="11"/>
      <c r="H198" s="11"/>
      <c r="I198" s="11"/>
      <c r="N198" s="5"/>
    </row>
    <row r="199" spans="1:14" x14ac:dyDescent="0.25">
      <c r="A199" s="12" t="s">
        <v>13</v>
      </c>
      <c r="B199" s="13" t="s">
        <v>36</v>
      </c>
      <c r="C199" s="13">
        <f>MIN(A182:J191)</f>
        <v>8</v>
      </c>
      <c r="D199" s="13" t="s">
        <v>20</v>
      </c>
      <c r="N199" s="5"/>
    </row>
    <row r="200" spans="1:14" x14ac:dyDescent="0.25">
      <c r="A200" s="4"/>
      <c r="B200" s="13" t="s">
        <v>37</v>
      </c>
      <c r="C200" s="13">
        <f>MAX(A182:J191)</f>
        <v>27</v>
      </c>
      <c r="D200" s="13" t="s">
        <v>20</v>
      </c>
      <c r="N200" s="5"/>
    </row>
    <row r="201" spans="1:14" x14ac:dyDescent="0.25">
      <c r="A201" s="4"/>
      <c r="B201" s="13" t="s">
        <v>39</v>
      </c>
      <c r="C201" s="13">
        <f>(C200-C199)</f>
        <v>19</v>
      </c>
      <c r="D201" s="13" t="s">
        <v>20</v>
      </c>
      <c r="N201" s="5"/>
    </row>
    <row r="202" spans="1:14" x14ac:dyDescent="0.25">
      <c r="A202" s="4"/>
      <c r="N202" s="5"/>
    </row>
    <row r="203" spans="1:14" x14ac:dyDescent="0.25">
      <c r="A203" s="10" t="s">
        <v>72</v>
      </c>
      <c r="B203" s="11"/>
      <c r="C203" s="11"/>
      <c r="D203" s="11"/>
      <c r="E203" s="11"/>
      <c r="F203" s="11"/>
      <c r="G203" s="11"/>
      <c r="H203" s="11"/>
      <c r="I203" s="11"/>
      <c r="J203" s="11"/>
      <c r="K203" s="11"/>
      <c r="N203" s="5"/>
    </row>
    <row r="204" spans="1:14" ht="16.5" thickBot="1" x14ac:dyDescent="0.3">
      <c r="A204" s="21" t="s">
        <v>13</v>
      </c>
      <c r="B204" s="28">
        <f>_xlfn.STDEV.S(A182:J191)</f>
        <v>4.1429506881014673</v>
      </c>
      <c r="C204" s="17" t="s">
        <v>43</v>
      </c>
      <c r="D204" s="17"/>
      <c r="E204" s="18"/>
      <c r="F204" s="18"/>
      <c r="G204" s="18"/>
      <c r="H204" s="18"/>
      <c r="I204" s="18"/>
      <c r="J204" s="18"/>
      <c r="K204" s="18"/>
      <c r="L204" s="18"/>
      <c r="M204" s="18"/>
      <c r="N204" s="19"/>
    </row>
    <row r="205" spans="1:14" ht="16.5" thickBot="1" x14ac:dyDescent="0.3"/>
    <row r="206" spans="1:14" ht="15.75" customHeight="1" x14ac:dyDescent="0.25">
      <c r="A206" s="95" t="s">
        <v>73</v>
      </c>
      <c r="B206" s="96"/>
      <c r="C206" s="96"/>
      <c r="D206" s="96"/>
      <c r="E206" s="96"/>
      <c r="F206" s="96"/>
      <c r="G206" s="96"/>
      <c r="H206" s="96"/>
      <c r="I206" s="96"/>
      <c r="J206" s="96"/>
      <c r="K206" s="96"/>
      <c r="L206" s="96"/>
      <c r="M206" s="96"/>
      <c r="N206" s="97"/>
    </row>
    <row r="207" spans="1:14" x14ac:dyDescent="0.25">
      <c r="A207" s="98"/>
      <c r="B207" s="99"/>
      <c r="C207" s="99"/>
      <c r="D207" s="99"/>
      <c r="E207" s="99"/>
      <c r="F207" s="99"/>
      <c r="G207" s="99"/>
      <c r="H207" s="99"/>
      <c r="I207" s="99"/>
      <c r="J207" s="99"/>
      <c r="K207" s="99"/>
      <c r="L207" s="99"/>
      <c r="M207" s="99"/>
      <c r="N207" s="100"/>
    </row>
    <row r="208" spans="1:14" x14ac:dyDescent="0.25">
      <c r="A208" s="98"/>
      <c r="B208" s="99"/>
      <c r="C208" s="99"/>
      <c r="D208" s="99"/>
      <c r="E208" s="99"/>
      <c r="F208" s="99"/>
      <c r="G208" s="99"/>
      <c r="H208" s="99"/>
      <c r="I208" s="99"/>
      <c r="J208" s="99"/>
      <c r="K208" s="99"/>
      <c r="L208" s="99"/>
      <c r="M208" s="99"/>
      <c r="N208" s="100"/>
    </row>
    <row r="209" spans="1:14" ht="16.5" thickBot="1" x14ac:dyDescent="0.3">
      <c r="A209" s="101"/>
      <c r="B209" s="102"/>
      <c r="C209" s="102"/>
      <c r="D209" s="102"/>
      <c r="E209" s="102"/>
      <c r="F209" s="102"/>
      <c r="G209" s="102"/>
      <c r="H209" s="102"/>
      <c r="I209" s="102"/>
      <c r="J209" s="102"/>
      <c r="K209" s="102"/>
      <c r="L209" s="102"/>
      <c r="M209" s="102"/>
      <c r="N209" s="103"/>
    </row>
    <row r="210" spans="1:14" x14ac:dyDescent="0.25">
      <c r="A210" s="4" t="s">
        <v>74</v>
      </c>
      <c r="N210" s="5"/>
    </row>
    <row r="211" spans="1:14" x14ac:dyDescent="0.25">
      <c r="A211" s="6" t="s">
        <v>75</v>
      </c>
      <c r="B211" s="7">
        <v>30</v>
      </c>
      <c r="C211" s="7">
        <v>32</v>
      </c>
      <c r="D211" s="7">
        <v>33</v>
      </c>
      <c r="E211" s="7">
        <v>28</v>
      </c>
      <c r="F211" s="7">
        <v>31</v>
      </c>
      <c r="G211" s="7">
        <v>30</v>
      </c>
      <c r="H211" s="7">
        <v>29</v>
      </c>
      <c r="I211" s="7">
        <v>30</v>
      </c>
      <c r="J211" s="7">
        <v>32</v>
      </c>
      <c r="K211" s="7">
        <v>31</v>
      </c>
      <c r="N211" s="5"/>
    </row>
    <row r="212" spans="1:14" x14ac:dyDescent="0.25">
      <c r="A212" s="6" t="s">
        <v>76</v>
      </c>
      <c r="B212" s="7">
        <v>25</v>
      </c>
      <c r="C212" s="7">
        <v>27</v>
      </c>
      <c r="D212" s="7">
        <v>26</v>
      </c>
      <c r="E212" s="7">
        <v>23</v>
      </c>
      <c r="F212" s="7">
        <v>28</v>
      </c>
      <c r="G212" s="7">
        <v>24</v>
      </c>
      <c r="H212" s="7">
        <v>26</v>
      </c>
      <c r="I212" s="7">
        <v>25</v>
      </c>
      <c r="J212" s="7">
        <v>27</v>
      </c>
      <c r="K212" s="7">
        <v>28</v>
      </c>
      <c r="N212" s="5"/>
    </row>
    <row r="213" spans="1:14" x14ac:dyDescent="0.25">
      <c r="A213" s="6" t="s">
        <v>77</v>
      </c>
      <c r="B213" s="7">
        <v>22</v>
      </c>
      <c r="C213" s="7">
        <v>23</v>
      </c>
      <c r="D213" s="7">
        <v>20</v>
      </c>
      <c r="E213" s="7">
        <v>25</v>
      </c>
      <c r="F213" s="7">
        <v>21</v>
      </c>
      <c r="G213" s="7">
        <v>24</v>
      </c>
      <c r="H213" s="7">
        <v>23</v>
      </c>
      <c r="I213" s="7">
        <v>22</v>
      </c>
      <c r="J213" s="7">
        <v>25</v>
      </c>
      <c r="K213" s="7">
        <v>24</v>
      </c>
      <c r="N213" s="5"/>
    </row>
    <row r="214" spans="1:14" x14ac:dyDescent="0.25">
      <c r="A214" s="6" t="s">
        <v>78</v>
      </c>
      <c r="B214" s="7">
        <v>18</v>
      </c>
      <c r="C214" s="7">
        <v>17</v>
      </c>
      <c r="D214" s="7">
        <v>19</v>
      </c>
      <c r="E214" s="7">
        <v>20</v>
      </c>
      <c r="F214" s="7">
        <v>21</v>
      </c>
      <c r="G214" s="7">
        <v>18</v>
      </c>
      <c r="H214" s="7">
        <v>19</v>
      </c>
      <c r="I214" s="7">
        <v>17</v>
      </c>
      <c r="J214" s="7">
        <v>20</v>
      </c>
      <c r="K214" s="7">
        <v>19</v>
      </c>
      <c r="N214" s="5"/>
    </row>
    <row r="215" spans="1:14" x14ac:dyDescent="0.25">
      <c r="A215" s="6" t="s">
        <v>79</v>
      </c>
      <c r="B215" s="7">
        <v>35</v>
      </c>
      <c r="C215" s="7">
        <v>36</v>
      </c>
      <c r="D215" s="7">
        <v>34</v>
      </c>
      <c r="E215" s="7">
        <v>35</v>
      </c>
      <c r="F215" s="7">
        <v>33</v>
      </c>
      <c r="G215" s="7">
        <v>34</v>
      </c>
      <c r="H215" s="7">
        <v>32</v>
      </c>
      <c r="I215" s="7">
        <v>33</v>
      </c>
      <c r="J215" s="7">
        <v>36</v>
      </c>
      <c r="K215" s="7">
        <v>34</v>
      </c>
      <c r="N215" s="5"/>
    </row>
    <row r="216" spans="1:14" x14ac:dyDescent="0.25">
      <c r="A216" s="4"/>
      <c r="N216" s="5"/>
    </row>
    <row r="217" spans="1:14" x14ac:dyDescent="0.25">
      <c r="A217" s="127" t="s">
        <v>11</v>
      </c>
      <c r="B217" s="128"/>
      <c r="C217" s="128"/>
      <c r="D217" s="128"/>
      <c r="E217" s="128"/>
      <c r="F217" s="128"/>
      <c r="G217" s="128"/>
      <c r="H217" s="128"/>
      <c r="I217" s="128"/>
      <c r="J217" s="128"/>
      <c r="K217" s="128"/>
      <c r="L217" s="128"/>
      <c r="M217" s="128"/>
      <c r="N217" s="129"/>
    </row>
    <row r="218" spans="1:14" x14ac:dyDescent="0.25">
      <c r="A218" s="23"/>
      <c r="B218" s="24"/>
      <c r="C218" s="24"/>
      <c r="D218" s="24"/>
      <c r="E218" s="24"/>
      <c r="F218" s="24"/>
      <c r="G218" s="24"/>
      <c r="H218" s="24"/>
      <c r="I218" s="24"/>
      <c r="J218" s="24"/>
      <c r="K218" s="24"/>
      <c r="L218" s="24"/>
      <c r="M218" s="24"/>
      <c r="N218" s="25"/>
    </row>
    <row r="219" spans="1:14" x14ac:dyDescent="0.25">
      <c r="A219" s="10" t="s">
        <v>80</v>
      </c>
      <c r="B219" s="11"/>
      <c r="C219" s="11"/>
      <c r="D219" s="11"/>
      <c r="E219" s="11"/>
      <c r="F219" s="11"/>
      <c r="G219" s="11"/>
      <c r="H219" s="11"/>
      <c r="I219" s="11"/>
      <c r="J219" s="11"/>
      <c r="N219" s="5"/>
    </row>
    <row r="220" spans="1:14" x14ac:dyDescent="0.25">
      <c r="A220" s="12" t="s">
        <v>13</v>
      </c>
      <c r="B220" s="13" t="s">
        <v>75</v>
      </c>
      <c r="C220" s="13">
        <f>AVERAGE(B211:K211)</f>
        <v>30.6</v>
      </c>
      <c r="D220" s="13" t="s">
        <v>81</v>
      </c>
      <c r="N220" s="5"/>
    </row>
    <row r="221" spans="1:14" x14ac:dyDescent="0.25">
      <c r="A221" s="4"/>
      <c r="B221" s="13" t="s">
        <v>76</v>
      </c>
      <c r="C221" s="13">
        <f>AVERAGE(B212:K212)</f>
        <v>25.9</v>
      </c>
      <c r="D221" s="13" t="s">
        <v>81</v>
      </c>
      <c r="N221" s="5"/>
    </row>
    <row r="222" spans="1:14" x14ac:dyDescent="0.25">
      <c r="A222" s="4"/>
      <c r="B222" s="13" t="s">
        <v>77</v>
      </c>
      <c r="C222" s="13">
        <f>AVERAGE(B213:K213)</f>
        <v>22.9</v>
      </c>
      <c r="D222" s="13" t="s">
        <v>81</v>
      </c>
      <c r="N222" s="5"/>
    </row>
    <row r="223" spans="1:14" x14ac:dyDescent="0.25">
      <c r="A223" s="4"/>
      <c r="B223" s="13" t="s">
        <v>78</v>
      </c>
      <c r="C223" s="13">
        <f>AVERAGE(B214:K214)</f>
        <v>18.8</v>
      </c>
      <c r="D223" s="13" t="s">
        <v>81</v>
      </c>
      <c r="N223" s="5"/>
    </row>
    <row r="224" spans="1:14" x14ac:dyDescent="0.25">
      <c r="A224" s="4"/>
      <c r="B224" s="13" t="s">
        <v>79</v>
      </c>
      <c r="C224" s="13">
        <f>AVERAGE(B215:K215)</f>
        <v>34.200000000000003</v>
      </c>
      <c r="D224" s="13" t="s">
        <v>81</v>
      </c>
      <c r="N224" s="5"/>
    </row>
    <row r="225" spans="1:14" x14ac:dyDescent="0.25">
      <c r="A225" s="4"/>
      <c r="N225" s="5"/>
    </row>
    <row r="226" spans="1:14" x14ac:dyDescent="0.25">
      <c r="A226" s="10" t="s">
        <v>82</v>
      </c>
      <c r="B226" s="11"/>
      <c r="C226" s="11"/>
      <c r="D226" s="11"/>
      <c r="E226" s="11"/>
      <c r="F226" s="11"/>
      <c r="G226" s="11"/>
      <c r="H226" s="11"/>
      <c r="I226" s="11"/>
      <c r="N226" s="5"/>
    </row>
    <row r="227" spans="1:14" x14ac:dyDescent="0.25">
      <c r="A227" s="12" t="s">
        <v>13</v>
      </c>
      <c r="B227" s="13" t="s">
        <v>75</v>
      </c>
      <c r="C227" s="27" t="s">
        <v>36</v>
      </c>
      <c r="D227" s="26">
        <f>MIN(B211:K211)</f>
        <v>28</v>
      </c>
      <c r="E227" s="27" t="s">
        <v>37</v>
      </c>
      <c r="F227" s="26">
        <f>MAX(B211:K211)</f>
        <v>33</v>
      </c>
      <c r="G227" s="27" t="s">
        <v>39</v>
      </c>
      <c r="H227" s="27">
        <f>(F227-D227)</f>
        <v>5</v>
      </c>
      <c r="I227" s="13" t="s">
        <v>83</v>
      </c>
      <c r="N227" s="5"/>
    </row>
    <row r="228" spans="1:14" x14ac:dyDescent="0.25">
      <c r="A228" s="4"/>
      <c r="B228" s="13" t="s">
        <v>76</v>
      </c>
      <c r="C228" s="27" t="s">
        <v>36</v>
      </c>
      <c r="D228" s="26">
        <f>MIN(B212:K212)</f>
        <v>23</v>
      </c>
      <c r="E228" s="27" t="s">
        <v>37</v>
      </c>
      <c r="F228" s="26">
        <f>MAX(B212:K212)</f>
        <v>28</v>
      </c>
      <c r="G228" s="27" t="s">
        <v>39</v>
      </c>
      <c r="H228" s="27">
        <f>(F228-D228)</f>
        <v>5</v>
      </c>
      <c r="I228" s="13" t="s">
        <v>83</v>
      </c>
      <c r="N228" s="5"/>
    </row>
    <row r="229" spans="1:14" x14ac:dyDescent="0.25">
      <c r="A229" s="4"/>
      <c r="B229" s="13" t="s">
        <v>77</v>
      </c>
      <c r="C229" s="27" t="s">
        <v>36</v>
      </c>
      <c r="D229" s="26">
        <f>MIN(B213:K213)</f>
        <v>20</v>
      </c>
      <c r="E229" s="27" t="s">
        <v>37</v>
      </c>
      <c r="F229" s="26">
        <f>MAX(B213:K213)</f>
        <v>25</v>
      </c>
      <c r="G229" s="27" t="s">
        <v>39</v>
      </c>
      <c r="H229" s="27">
        <f>(F229-D229)</f>
        <v>5</v>
      </c>
      <c r="I229" s="13" t="s">
        <v>83</v>
      </c>
      <c r="N229" s="5"/>
    </row>
    <row r="230" spans="1:14" x14ac:dyDescent="0.25">
      <c r="A230" s="4"/>
      <c r="B230" s="13" t="s">
        <v>78</v>
      </c>
      <c r="C230" s="27" t="s">
        <v>36</v>
      </c>
      <c r="D230" s="26">
        <f>MIN(B214:K214)</f>
        <v>17</v>
      </c>
      <c r="E230" s="27" t="s">
        <v>37</v>
      </c>
      <c r="F230" s="26">
        <f>MAX(B214:K214)</f>
        <v>21</v>
      </c>
      <c r="G230" s="27" t="s">
        <v>39</v>
      </c>
      <c r="H230" s="27">
        <f>(F230-D230)</f>
        <v>4</v>
      </c>
      <c r="I230" s="13" t="s">
        <v>83</v>
      </c>
      <c r="N230" s="5"/>
    </row>
    <row r="231" spans="1:14" x14ac:dyDescent="0.25">
      <c r="A231" s="4"/>
      <c r="B231" s="13" t="s">
        <v>79</v>
      </c>
      <c r="C231" s="27" t="s">
        <v>36</v>
      </c>
      <c r="D231" s="26">
        <f>MIN(B215:K215)</f>
        <v>32</v>
      </c>
      <c r="E231" s="27" t="s">
        <v>37</v>
      </c>
      <c r="F231" s="26">
        <f>MAX(B215:K215)</f>
        <v>36</v>
      </c>
      <c r="G231" s="27" t="s">
        <v>39</v>
      </c>
      <c r="H231" s="27">
        <f>(F231-D231)</f>
        <v>4</v>
      </c>
      <c r="I231" s="13" t="s">
        <v>83</v>
      </c>
      <c r="N231" s="5"/>
    </row>
    <row r="232" spans="1:14" x14ac:dyDescent="0.25">
      <c r="A232" s="4"/>
      <c r="N232" s="5"/>
    </row>
    <row r="233" spans="1:14" x14ac:dyDescent="0.25">
      <c r="A233" s="10" t="s">
        <v>84</v>
      </c>
      <c r="B233" s="11"/>
      <c r="C233" s="11"/>
      <c r="D233" s="11"/>
      <c r="E233" s="11"/>
      <c r="F233" s="11"/>
      <c r="G233" s="11"/>
      <c r="H233" s="11"/>
      <c r="I233" s="11"/>
      <c r="J233" s="11"/>
      <c r="N233" s="5"/>
    </row>
    <row r="234" spans="1:14" x14ac:dyDescent="0.25">
      <c r="A234" s="12" t="s">
        <v>13</v>
      </c>
      <c r="B234" s="13" t="s">
        <v>75</v>
      </c>
      <c r="C234" s="29">
        <f>_xlfn.VAR.S(B211:K211)</f>
        <v>2.2666666666666675</v>
      </c>
      <c r="D234" s="13" t="s">
        <v>55</v>
      </c>
      <c r="N234" s="5"/>
    </row>
    <row r="235" spans="1:14" x14ac:dyDescent="0.25">
      <c r="A235" s="4"/>
      <c r="B235" s="13" t="s">
        <v>76</v>
      </c>
      <c r="C235" s="29">
        <f>_xlfn.VAR.S(B212:K212)</f>
        <v>2.7666666666666675</v>
      </c>
      <c r="D235" s="13" t="s">
        <v>55</v>
      </c>
      <c r="N235" s="5"/>
    </row>
    <row r="236" spans="1:14" x14ac:dyDescent="0.25">
      <c r="A236" s="4"/>
      <c r="B236" s="13" t="s">
        <v>77</v>
      </c>
      <c r="C236" s="29">
        <f>_xlfn.VAR.S(B213:K213)</f>
        <v>2.7666666666666675</v>
      </c>
      <c r="D236" s="13" t="s">
        <v>55</v>
      </c>
      <c r="N236" s="5"/>
    </row>
    <row r="237" spans="1:14" x14ac:dyDescent="0.25">
      <c r="A237" s="4"/>
      <c r="B237" s="13" t="s">
        <v>78</v>
      </c>
      <c r="C237" s="29">
        <f>_xlfn.VAR.S(B214:K214)</f>
        <v>1.7333333333333332</v>
      </c>
      <c r="D237" s="13" t="s">
        <v>55</v>
      </c>
      <c r="N237" s="5"/>
    </row>
    <row r="238" spans="1:14" ht="16.5" thickBot="1" x14ac:dyDescent="0.3">
      <c r="A238" s="31"/>
      <c r="B238" s="17" t="s">
        <v>79</v>
      </c>
      <c r="C238" s="28">
        <f>_xlfn.VAR.S(B215:K215)</f>
        <v>1.7333333333333332</v>
      </c>
      <c r="D238" s="17" t="s">
        <v>55</v>
      </c>
      <c r="E238" s="18"/>
      <c r="F238" s="18"/>
      <c r="G238" s="18"/>
      <c r="H238" s="18"/>
      <c r="I238" s="18"/>
      <c r="J238" s="18"/>
      <c r="K238" s="18"/>
      <c r="L238" s="18"/>
      <c r="M238" s="18"/>
      <c r="N238" s="19"/>
    </row>
    <row r="239" spans="1:14" ht="16.5" thickBot="1" x14ac:dyDescent="0.3"/>
    <row r="240" spans="1:14" ht="15.75" customHeight="1" x14ac:dyDescent="0.25">
      <c r="A240" s="95" t="s">
        <v>85</v>
      </c>
      <c r="B240" s="96"/>
      <c r="C240" s="96"/>
      <c r="D240" s="96"/>
      <c r="E240" s="96"/>
      <c r="F240" s="96"/>
      <c r="G240" s="96"/>
      <c r="H240" s="96"/>
      <c r="I240" s="96"/>
      <c r="J240" s="96"/>
      <c r="K240" s="96"/>
      <c r="L240" s="96"/>
      <c r="M240" s="96"/>
      <c r="N240" s="97"/>
    </row>
    <row r="241" spans="1:14" ht="15.75" customHeight="1" x14ac:dyDescent="0.25">
      <c r="A241" s="98"/>
      <c r="B241" s="99"/>
      <c r="C241" s="99"/>
      <c r="D241" s="99"/>
      <c r="E241" s="99"/>
      <c r="F241" s="99"/>
      <c r="G241" s="99"/>
      <c r="H241" s="99"/>
      <c r="I241" s="99"/>
      <c r="J241" s="99"/>
      <c r="K241" s="99"/>
      <c r="L241" s="99"/>
      <c r="M241" s="99"/>
      <c r="N241" s="100"/>
    </row>
    <row r="242" spans="1:14" x14ac:dyDescent="0.25">
      <c r="A242" s="98"/>
      <c r="B242" s="99"/>
      <c r="C242" s="99"/>
      <c r="D242" s="99"/>
      <c r="E242" s="99"/>
      <c r="F242" s="99"/>
      <c r="G242" s="99"/>
      <c r="H242" s="99"/>
      <c r="I242" s="99"/>
      <c r="J242" s="99"/>
      <c r="K242" s="99"/>
      <c r="L242" s="99"/>
      <c r="M242" s="99"/>
      <c r="N242" s="100"/>
    </row>
    <row r="243" spans="1:14" ht="16.5" thickBot="1" x14ac:dyDescent="0.3">
      <c r="A243" s="101"/>
      <c r="B243" s="102"/>
      <c r="C243" s="102"/>
      <c r="D243" s="102"/>
      <c r="E243" s="102"/>
      <c r="F243" s="102"/>
      <c r="G243" s="102"/>
      <c r="H243" s="102"/>
      <c r="I243" s="102"/>
      <c r="J243" s="102"/>
      <c r="K243" s="102"/>
      <c r="L243" s="102"/>
      <c r="M243" s="102"/>
      <c r="N243" s="103"/>
    </row>
    <row r="244" spans="1:14" x14ac:dyDescent="0.25">
      <c r="A244" s="4" t="s">
        <v>86</v>
      </c>
      <c r="N244" s="5"/>
    </row>
    <row r="245" spans="1:14" x14ac:dyDescent="0.25">
      <c r="A245" s="20">
        <v>28</v>
      </c>
      <c r="B245" s="7">
        <v>32</v>
      </c>
      <c r="C245" s="7">
        <v>35</v>
      </c>
      <c r="D245" s="7">
        <v>40</v>
      </c>
      <c r="E245" s="7">
        <v>42</v>
      </c>
      <c r="F245" s="7">
        <v>28</v>
      </c>
      <c r="G245" s="7">
        <v>33</v>
      </c>
      <c r="H245" s="7">
        <v>38</v>
      </c>
      <c r="I245" s="7">
        <v>30</v>
      </c>
      <c r="J245" s="7">
        <v>41</v>
      </c>
      <c r="N245" s="5"/>
    </row>
    <row r="246" spans="1:14" x14ac:dyDescent="0.25">
      <c r="A246" s="20">
        <v>37</v>
      </c>
      <c r="B246" s="7">
        <v>31</v>
      </c>
      <c r="C246" s="7">
        <v>34</v>
      </c>
      <c r="D246" s="7">
        <v>29</v>
      </c>
      <c r="E246" s="7">
        <v>36</v>
      </c>
      <c r="F246" s="7">
        <v>43</v>
      </c>
      <c r="G246" s="7">
        <v>39</v>
      </c>
      <c r="H246" s="7">
        <v>27</v>
      </c>
      <c r="I246" s="7">
        <v>35</v>
      </c>
      <c r="J246" s="7">
        <v>31</v>
      </c>
      <c r="N246" s="5"/>
    </row>
    <row r="247" spans="1:14" x14ac:dyDescent="0.25">
      <c r="A247" s="20">
        <v>39</v>
      </c>
      <c r="B247" s="7">
        <v>45</v>
      </c>
      <c r="C247" s="7">
        <v>29</v>
      </c>
      <c r="D247" s="7">
        <v>33</v>
      </c>
      <c r="E247" s="7">
        <v>37</v>
      </c>
      <c r="F247" s="7">
        <v>40</v>
      </c>
      <c r="G247" s="7">
        <v>36</v>
      </c>
      <c r="H247" s="7">
        <v>29</v>
      </c>
      <c r="I247" s="7">
        <v>31</v>
      </c>
      <c r="J247" s="7">
        <v>38</v>
      </c>
      <c r="N247" s="5"/>
    </row>
    <row r="248" spans="1:14" x14ac:dyDescent="0.25">
      <c r="A248" s="20">
        <v>35</v>
      </c>
      <c r="B248" s="7">
        <v>44</v>
      </c>
      <c r="C248" s="7">
        <v>32</v>
      </c>
      <c r="D248" s="7">
        <v>39</v>
      </c>
      <c r="E248" s="7">
        <v>36</v>
      </c>
      <c r="F248" s="7">
        <v>30</v>
      </c>
      <c r="G248" s="7">
        <v>33</v>
      </c>
      <c r="H248" s="7">
        <v>28</v>
      </c>
      <c r="I248" s="7">
        <v>41</v>
      </c>
      <c r="J248" s="7">
        <v>35</v>
      </c>
      <c r="N248" s="5"/>
    </row>
    <row r="249" spans="1:14" x14ac:dyDescent="0.25">
      <c r="A249" s="20">
        <v>31</v>
      </c>
      <c r="B249" s="7">
        <v>37</v>
      </c>
      <c r="C249" s="7">
        <v>42</v>
      </c>
      <c r="D249" s="7">
        <v>29</v>
      </c>
      <c r="E249" s="7">
        <v>34</v>
      </c>
      <c r="F249" s="7">
        <v>40</v>
      </c>
      <c r="G249" s="7">
        <v>31</v>
      </c>
      <c r="H249" s="7">
        <v>33</v>
      </c>
      <c r="I249" s="7">
        <v>38</v>
      </c>
      <c r="J249" s="7">
        <v>36</v>
      </c>
      <c r="N249" s="5"/>
    </row>
    <row r="250" spans="1:14" x14ac:dyDescent="0.25">
      <c r="A250" s="20">
        <v>39</v>
      </c>
      <c r="B250" s="7">
        <v>27</v>
      </c>
      <c r="C250" s="7">
        <v>35</v>
      </c>
      <c r="D250" s="7">
        <v>30</v>
      </c>
      <c r="E250" s="7">
        <v>43</v>
      </c>
      <c r="F250" s="7">
        <v>29</v>
      </c>
      <c r="G250" s="7">
        <v>32</v>
      </c>
      <c r="H250" s="7">
        <v>36</v>
      </c>
      <c r="I250" s="7">
        <v>31</v>
      </c>
      <c r="J250" s="7">
        <v>40</v>
      </c>
      <c r="N250" s="5"/>
    </row>
    <row r="251" spans="1:14" x14ac:dyDescent="0.25">
      <c r="A251" s="20">
        <v>38</v>
      </c>
      <c r="B251" s="7">
        <v>44</v>
      </c>
      <c r="C251" s="7">
        <v>37</v>
      </c>
      <c r="D251" s="7">
        <v>33</v>
      </c>
      <c r="E251" s="7">
        <v>35</v>
      </c>
      <c r="F251" s="7">
        <v>41</v>
      </c>
      <c r="G251" s="7">
        <v>30</v>
      </c>
      <c r="H251" s="7">
        <v>31</v>
      </c>
      <c r="I251" s="7">
        <v>39</v>
      </c>
      <c r="J251" s="7">
        <v>28</v>
      </c>
      <c r="N251" s="5"/>
    </row>
    <row r="252" spans="1:14" x14ac:dyDescent="0.25">
      <c r="A252" s="20">
        <v>45</v>
      </c>
      <c r="B252" s="7">
        <v>29</v>
      </c>
      <c r="C252" s="7">
        <v>33</v>
      </c>
      <c r="D252" s="7">
        <v>38</v>
      </c>
      <c r="E252" s="7">
        <v>34</v>
      </c>
      <c r="F252" s="7">
        <v>32</v>
      </c>
      <c r="G252" s="7">
        <v>35</v>
      </c>
      <c r="H252" s="7">
        <v>31</v>
      </c>
      <c r="I252" s="7">
        <v>40</v>
      </c>
      <c r="J252" s="7">
        <v>36</v>
      </c>
      <c r="N252" s="5"/>
    </row>
    <row r="253" spans="1:14" x14ac:dyDescent="0.25">
      <c r="A253" s="20">
        <v>39</v>
      </c>
      <c r="B253" s="7">
        <v>27</v>
      </c>
      <c r="C253" s="7">
        <v>35</v>
      </c>
      <c r="D253" s="7">
        <v>30</v>
      </c>
      <c r="E253" s="7">
        <v>43</v>
      </c>
      <c r="F253" s="7">
        <v>29</v>
      </c>
      <c r="G253" s="7">
        <v>32</v>
      </c>
      <c r="H253" s="7">
        <v>36</v>
      </c>
      <c r="I253" s="7">
        <v>31</v>
      </c>
      <c r="J253" s="7">
        <v>40</v>
      </c>
      <c r="N253" s="5"/>
    </row>
    <row r="254" spans="1:14" x14ac:dyDescent="0.25">
      <c r="A254" s="20">
        <v>38</v>
      </c>
      <c r="B254" s="7">
        <v>44</v>
      </c>
      <c r="C254" s="7">
        <v>37</v>
      </c>
      <c r="D254" s="7">
        <v>33</v>
      </c>
      <c r="E254" s="7">
        <v>35</v>
      </c>
      <c r="F254" s="7">
        <v>41</v>
      </c>
      <c r="G254" s="7">
        <v>30</v>
      </c>
      <c r="H254" s="7">
        <v>31</v>
      </c>
      <c r="I254" s="7">
        <v>39</v>
      </c>
      <c r="J254" s="7">
        <v>28</v>
      </c>
      <c r="N254" s="5"/>
    </row>
    <row r="255" spans="1:14" x14ac:dyDescent="0.25">
      <c r="A255" s="4"/>
      <c r="N255" s="5"/>
    </row>
    <row r="256" spans="1:14" x14ac:dyDescent="0.25">
      <c r="A256" s="127" t="s">
        <v>11</v>
      </c>
      <c r="B256" s="128"/>
      <c r="C256" s="128"/>
      <c r="D256" s="128"/>
      <c r="E256" s="128"/>
      <c r="F256" s="128"/>
      <c r="G256" s="128"/>
      <c r="H256" s="128"/>
      <c r="I256" s="128"/>
      <c r="J256" s="128"/>
      <c r="K256" s="128"/>
      <c r="L256" s="128"/>
      <c r="M256" s="128"/>
      <c r="N256" s="129"/>
    </row>
    <row r="257" spans="1:14" x14ac:dyDescent="0.25">
      <c r="A257" s="23"/>
      <c r="B257" s="24"/>
      <c r="C257" s="24"/>
      <c r="D257" s="24"/>
      <c r="E257" s="24"/>
      <c r="F257" s="24"/>
      <c r="G257" s="24"/>
      <c r="H257" s="24"/>
      <c r="I257" s="24"/>
      <c r="J257" s="24"/>
      <c r="K257" s="24"/>
      <c r="L257" s="24"/>
      <c r="M257" s="24"/>
      <c r="N257" s="25"/>
    </row>
    <row r="258" spans="1:14" x14ac:dyDescent="0.25">
      <c r="A258" s="10" t="s">
        <v>87</v>
      </c>
      <c r="B258" s="11"/>
      <c r="C258" s="11"/>
      <c r="D258" s="11"/>
      <c r="E258" s="11"/>
      <c r="F258" s="11"/>
      <c r="G258" s="11"/>
      <c r="H258" s="11"/>
      <c r="I258" s="11"/>
      <c r="N258" s="5"/>
    </row>
    <row r="259" spans="1:14" x14ac:dyDescent="0.25">
      <c r="A259" s="12" t="s">
        <v>13</v>
      </c>
      <c r="B259" s="22" t="s">
        <v>36</v>
      </c>
      <c r="C259" s="26" t="s">
        <v>88</v>
      </c>
      <c r="D259" s="26" t="s">
        <v>89</v>
      </c>
      <c r="E259" s="26" t="s">
        <v>90</v>
      </c>
      <c r="N259" s="5"/>
    </row>
    <row r="260" spans="1:14" x14ac:dyDescent="0.25">
      <c r="A260" s="4"/>
      <c r="B260" s="22">
        <f>MIN(A245:J254)</f>
        <v>27</v>
      </c>
      <c r="C260" s="22" t="s">
        <v>91</v>
      </c>
      <c r="D260" s="22">
        <v>29</v>
      </c>
      <c r="E260" s="22">
        <f t="array" ref="E260:E265">FREQUENCY(A245:J254,D260:D264)</f>
        <v>15</v>
      </c>
      <c r="N260" s="5"/>
    </row>
    <row r="261" spans="1:14" x14ac:dyDescent="0.25">
      <c r="A261" s="4"/>
      <c r="B261" s="22" t="s">
        <v>37</v>
      </c>
      <c r="C261" s="22" t="s">
        <v>92</v>
      </c>
      <c r="D261" s="22">
        <v>34</v>
      </c>
      <c r="E261" s="22">
        <v>31</v>
      </c>
      <c r="N261" s="5"/>
    </row>
    <row r="262" spans="1:14" x14ac:dyDescent="0.25">
      <c r="A262" s="4"/>
      <c r="B262" s="22">
        <f>MAX(A245:J254)</f>
        <v>45</v>
      </c>
      <c r="C262" s="22" t="s">
        <v>93</v>
      </c>
      <c r="D262" s="22">
        <v>39</v>
      </c>
      <c r="E262" s="22">
        <v>34</v>
      </c>
      <c r="N262" s="5"/>
    </row>
    <row r="263" spans="1:14" x14ac:dyDescent="0.25">
      <c r="A263" s="4"/>
      <c r="B263" s="26"/>
      <c r="C263" s="22" t="s">
        <v>94</v>
      </c>
      <c r="D263" s="22">
        <v>44</v>
      </c>
      <c r="E263" s="22">
        <v>18</v>
      </c>
      <c r="N263" s="5"/>
    </row>
    <row r="264" spans="1:14" x14ac:dyDescent="0.25">
      <c r="A264" s="4"/>
      <c r="B264" s="26"/>
      <c r="C264" s="22" t="s">
        <v>95</v>
      </c>
      <c r="D264" s="22">
        <v>49</v>
      </c>
      <c r="E264" s="22">
        <v>2</v>
      </c>
      <c r="N264" s="5"/>
    </row>
    <row r="265" spans="1:14" x14ac:dyDescent="0.25">
      <c r="A265" s="4"/>
      <c r="B265" s="26"/>
      <c r="C265" s="22"/>
      <c r="D265" s="22"/>
      <c r="E265" s="22">
        <v>0</v>
      </c>
      <c r="N265" s="5"/>
    </row>
    <row r="266" spans="1:14" x14ac:dyDescent="0.25">
      <c r="A266" s="4"/>
      <c r="N266" s="5"/>
    </row>
    <row r="267" spans="1:14" x14ac:dyDescent="0.25">
      <c r="A267" s="10" t="s">
        <v>96</v>
      </c>
      <c r="B267" s="11"/>
      <c r="C267" s="11"/>
      <c r="D267" s="11"/>
      <c r="E267" s="11"/>
      <c r="F267" s="11"/>
      <c r="G267" s="11"/>
      <c r="H267" s="11"/>
      <c r="N267" s="5"/>
    </row>
    <row r="268" spans="1:14" x14ac:dyDescent="0.25">
      <c r="A268" s="12" t="s">
        <v>13</v>
      </c>
      <c r="B268" s="27" t="s">
        <v>97</v>
      </c>
      <c r="C268" s="27">
        <f>_xlfn.MODE.SNGL(A245:J254)</f>
        <v>31</v>
      </c>
      <c r="D268" s="26" t="s">
        <v>98</v>
      </c>
      <c r="N268" s="5"/>
    </row>
    <row r="269" spans="1:14" x14ac:dyDescent="0.25">
      <c r="A269" s="4"/>
      <c r="N269" s="5"/>
    </row>
    <row r="270" spans="1:14" x14ac:dyDescent="0.25">
      <c r="A270" s="10" t="s">
        <v>99</v>
      </c>
      <c r="B270" s="11"/>
      <c r="C270" s="11"/>
      <c r="D270" s="11"/>
      <c r="E270" s="11"/>
      <c r="F270" s="11"/>
      <c r="N270" s="5"/>
    </row>
    <row r="271" spans="1:14" x14ac:dyDescent="0.25">
      <c r="A271" s="12" t="s">
        <v>13</v>
      </c>
      <c r="B271" s="27" t="s">
        <v>100</v>
      </c>
      <c r="C271" s="27">
        <f>MEDIAN(A245:J254)</f>
        <v>35</v>
      </c>
      <c r="D271" s="26" t="s">
        <v>98</v>
      </c>
      <c r="N271" s="5"/>
    </row>
    <row r="272" spans="1:14" x14ac:dyDescent="0.25">
      <c r="A272" s="4"/>
      <c r="N272" s="5"/>
    </row>
    <row r="273" spans="1:14" x14ac:dyDescent="0.25">
      <c r="A273" s="10" t="s">
        <v>101</v>
      </c>
      <c r="B273" s="11"/>
      <c r="C273" s="11"/>
      <c r="D273" s="11"/>
      <c r="E273" s="11"/>
      <c r="F273" s="11"/>
      <c r="N273" s="5"/>
    </row>
    <row r="274" spans="1:14" ht="16.5" thickBot="1" x14ac:dyDescent="0.3">
      <c r="A274" s="21" t="s">
        <v>13</v>
      </c>
      <c r="B274" s="16" t="s">
        <v>39</v>
      </c>
      <c r="C274" s="16">
        <f>(B262-B260)</f>
        <v>18</v>
      </c>
      <c r="D274" s="30" t="s">
        <v>98</v>
      </c>
      <c r="E274" s="18"/>
      <c r="F274" s="18"/>
      <c r="G274" s="18"/>
      <c r="H274" s="18"/>
      <c r="I274" s="18"/>
      <c r="J274" s="18"/>
      <c r="K274" s="18"/>
      <c r="L274" s="18"/>
      <c r="M274" s="18"/>
      <c r="N274" s="19"/>
    </row>
    <row r="275" spans="1:14" ht="16.5" thickBot="1" x14ac:dyDescent="0.3"/>
    <row r="276" spans="1:14" ht="15.75" customHeight="1" x14ac:dyDescent="0.25">
      <c r="A276" s="95" t="s">
        <v>102</v>
      </c>
      <c r="B276" s="96"/>
      <c r="C276" s="96"/>
      <c r="D276" s="96"/>
      <c r="E276" s="96"/>
      <c r="F276" s="96"/>
      <c r="G276" s="96"/>
      <c r="H276" s="96"/>
      <c r="I276" s="96"/>
      <c r="J276" s="96"/>
      <c r="K276" s="96"/>
      <c r="L276" s="96"/>
      <c r="M276" s="96"/>
      <c r="N276" s="97"/>
    </row>
    <row r="277" spans="1:14" ht="15.75" customHeight="1" x14ac:dyDescent="0.25">
      <c r="A277" s="98"/>
      <c r="B277" s="99"/>
      <c r="C277" s="99"/>
      <c r="D277" s="99"/>
      <c r="E277" s="99"/>
      <c r="F277" s="99"/>
      <c r="G277" s="99"/>
      <c r="H277" s="99"/>
      <c r="I277" s="99"/>
      <c r="J277" s="99"/>
      <c r="K277" s="99"/>
      <c r="L277" s="99"/>
      <c r="M277" s="99"/>
      <c r="N277" s="100"/>
    </row>
    <row r="278" spans="1:14" ht="15.75" customHeight="1" x14ac:dyDescent="0.25">
      <c r="A278" s="98"/>
      <c r="B278" s="99"/>
      <c r="C278" s="99"/>
      <c r="D278" s="99"/>
      <c r="E278" s="99"/>
      <c r="F278" s="99"/>
      <c r="G278" s="99"/>
      <c r="H278" s="99"/>
      <c r="I278" s="99"/>
      <c r="J278" s="99"/>
      <c r="K278" s="99"/>
      <c r="L278" s="99"/>
      <c r="M278" s="99"/>
      <c r="N278" s="100"/>
    </row>
    <row r="279" spans="1:14" ht="16.5" thickBot="1" x14ac:dyDescent="0.3">
      <c r="A279" s="101"/>
      <c r="B279" s="102"/>
      <c r="C279" s="102"/>
      <c r="D279" s="102"/>
      <c r="E279" s="102"/>
      <c r="F279" s="102"/>
      <c r="G279" s="102"/>
      <c r="H279" s="102"/>
      <c r="I279" s="102"/>
      <c r="J279" s="102"/>
      <c r="K279" s="102"/>
      <c r="L279" s="102"/>
      <c r="M279" s="102"/>
      <c r="N279" s="103"/>
    </row>
    <row r="280" spans="1:14" x14ac:dyDescent="0.25">
      <c r="A280" s="4" t="s">
        <v>103</v>
      </c>
      <c r="N280" s="5"/>
    </row>
    <row r="281" spans="1:14" x14ac:dyDescent="0.25">
      <c r="A281" s="20">
        <v>56</v>
      </c>
      <c r="B281" s="7">
        <v>40</v>
      </c>
      <c r="C281" s="7">
        <v>28</v>
      </c>
      <c r="D281" s="7">
        <v>73</v>
      </c>
      <c r="E281" s="7">
        <v>52</v>
      </c>
      <c r="F281" s="7">
        <v>61</v>
      </c>
      <c r="G281" s="7">
        <v>35</v>
      </c>
      <c r="H281" s="7">
        <v>40</v>
      </c>
      <c r="I281" s="7">
        <v>47</v>
      </c>
      <c r="J281" s="7">
        <v>65</v>
      </c>
      <c r="N281" s="5"/>
    </row>
    <row r="282" spans="1:14" x14ac:dyDescent="0.25">
      <c r="A282" s="20">
        <v>52</v>
      </c>
      <c r="B282" s="7">
        <v>44</v>
      </c>
      <c r="C282" s="7">
        <v>38</v>
      </c>
      <c r="D282" s="7">
        <v>60</v>
      </c>
      <c r="E282" s="7">
        <v>56</v>
      </c>
      <c r="F282" s="7">
        <v>40</v>
      </c>
      <c r="G282" s="7">
        <v>36</v>
      </c>
      <c r="H282" s="7">
        <v>49</v>
      </c>
      <c r="I282" s="7">
        <v>68</v>
      </c>
      <c r="J282" s="7">
        <v>57</v>
      </c>
      <c r="N282" s="5"/>
    </row>
    <row r="283" spans="1:14" x14ac:dyDescent="0.25">
      <c r="A283" s="20">
        <v>52</v>
      </c>
      <c r="B283" s="7">
        <v>63</v>
      </c>
      <c r="C283" s="7">
        <v>41</v>
      </c>
      <c r="D283" s="7">
        <v>48</v>
      </c>
      <c r="E283" s="7">
        <v>55</v>
      </c>
      <c r="F283" s="7">
        <v>42</v>
      </c>
      <c r="G283" s="7">
        <v>39</v>
      </c>
      <c r="H283" s="7">
        <v>58</v>
      </c>
      <c r="I283" s="7">
        <v>62</v>
      </c>
      <c r="J283" s="7">
        <v>49</v>
      </c>
      <c r="N283" s="5"/>
    </row>
    <row r="284" spans="1:14" x14ac:dyDescent="0.25">
      <c r="A284" s="20">
        <v>59</v>
      </c>
      <c r="B284" s="7">
        <v>45</v>
      </c>
      <c r="C284" s="7">
        <v>47</v>
      </c>
      <c r="D284" s="7">
        <v>51</v>
      </c>
      <c r="E284" s="7">
        <v>65</v>
      </c>
      <c r="F284" s="7">
        <v>41</v>
      </c>
      <c r="G284" s="7">
        <v>48</v>
      </c>
      <c r="H284" s="7">
        <v>55</v>
      </c>
      <c r="I284" s="7">
        <v>42</v>
      </c>
      <c r="J284" s="7">
        <v>39</v>
      </c>
      <c r="N284" s="5"/>
    </row>
    <row r="285" spans="1:14" x14ac:dyDescent="0.25">
      <c r="A285" s="20">
        <v>58</v>
      </c>
      <c r="B285" s="7">
        <v>62</v>
      </c>
      <c r="C285" s="7">
        <v>49</v>
      </c>
      <c r="D285" s="7">
        <v>59</v>
      </c>
      <c r="E285" s="7">
        <v>45</v>
      </c>
      <c r="F285" s="7">
        <v>47</v>
      </c>
      <c r="G285" s="7">
        <v>51</v>
      </c>
      <c r="H285" s="7">
        <v>65</v>
      </c>
      <c r="I285" s="7">
        <v>43</v>
      </c>
      <c r="J285" s="7">
        <v>58</v>
      </c>
      <c r="N285" s="5"/>
    </row>
    <row r="286" spans="1:14" x14ac:dyDescent="0.25">
      <c r="A286" s="4"/>
      <c r="N286" s="5"/>
    </row>
    <row r="287" spans="1:14" x14ac:dyDescent="0.25">
      <c r="A287" s="127" t="s">
        <v>11</v>
      </c>
      <c r="B287" s="128"/>
      <c r="C287" s="128"/>
      <c r="D287" s="128"/>
      <c r="E287" s="128"/>
      <c r="F287" s="128"/>
      <c r="G287" s="128"/>
      <c r="H287" s="128"/>
      <c r="I287" s="128"/>
      <c r="J287" s="128"/>
      <c r="K287" s="128"/>
      <c r="L287" s="128"/>
      <c r="M287" s="128"/>
      <c r="N287" s="129"/>
    </row>
    <row r="288" spans="1:14" x14ac:dyDescent="0.25">
      <c r="A288" s="23"/>
      <c r="B288" s="24"/>
      <c r="C288" s="24"/>
      <c r="D288" s="24"/>
      <c r="E288" s="24"/>
      <c r="F288" s="24"/>
      <c r="G288" s="24"/>
      <c r="H288" s="24"/>
      <c r="I288" s="24"/>
      <c r="J288" s="24"/>
      <c r="K288" s="24"/>
      <c r="L288" s="24"/>
      <c r="M288" s="24"/>
      <c r="N288" s="25"/>
    </row>
    <row r="289" spans="1:14" x14ac:dyDescent="0.25">
      <c r="A289" s="10" t="s">
        <v>104</v>
      </c>
      <c r="B289" s="11"/>
      <c r="C289" s="11"/>
      <c r="D289" s="11"/>
      <c r="E289" s="11"/>
      <c r="F289" s="11"/>
      <c r="G289" s="11"/>
      <c r="H289" s="11"/>
      <c r="I289" s="11"/>
      <c r="N289" s="5"/>
    </row>
    <row r="290" spans="1:14" x14ac:dyDescent="0.25">
      <c r="A290" s="12" t="s">
        <v>13</v>
      </c>
      <c r="B290" s="22" t="s">
        <v>36</v>
      </c>
      <c r="C290" s="22" t="s">
        <v>88</v>
      </c>
      <c r="D290" s="22" t="s">
        <v>89</v>
      </c>
      <c r="E290" s="22" t="s">
        <v>90</v>
      </c>
      <c r="N290" s="5"/>
    </row>
    <row r="291" spans="1:14" x14ac:dyDescent="0.25">
      <c r="A291" s="4"/>
      <c r="B291" s="22">
        <f>MIN(A281:J285)</f>
        <v>28</v>
      </c>
      <c r="C291" s="22" t="s">
        <v>105</v>
      </c>
      <c r="D291" s="22">
        <v>29</v>
      </c>
      <c r="E291" s="22">
        <f t="array" ref="E291:E297">FREQUENCY(A281:J285,D291:D296)</f>
        <v>1</v>
      </c>
      <c r="N291" s="5"/>
    </row>
    <row r="292" spans="1:14" x14ac:dyDescent="0.25">
      <c r="A292" s="4"/>
      <c r="B292" s="22" t="s">
        <v>37</v>
      </c>
      <c r="C292" s="22" t="s">
        <v>106</v>
      </c>
      <c r="D292" s="22">
        <v>39</v>
      </c>
      <c r="E292" s="22">
        <v>5</v>
      </c>
      <c r="N292" s="5"/>
    </row>
    <row r="293" spans="1:14" x14ac:dyDescent="0.25">
      <c r="A293" s="4"/>
      <c r="B293" s="22">
        <f>MAX(A281:J285)</f>
        <v>73</v>
      </c>
      <c r="C293" s="22" t="s">
        <v>107</v>
      </c>
      <c r="D293" s="22">
        <v>49</v>
      </c>
      <c r="E293" s="22">
        <v>19</v>
      </c>
      <c r="N293" s="5"/>
    </row>
    <row r="294" spans="1:14" x14ac:dyDescent="0.25">
      <c r="A294" s="4"/>
      <c r="B294" s="22"/>
      <c r="C294" s="22" t="s">
        <v>108</v>
      </c>
      <c r="D294" s="22">
        <v>59</v>
      </c>
      <c r="E294" s="22">
        <v>15</v>
      </c>
      <c r="N294" s="5"/>
    </row>
    <row r="295" spans="1:14" x14ac:dyDescent="0.25">
      <c r="A295" s="4"/>
      <c r="B295" s="22"/>
      <c r="C295" s="22" t="s">
        <v>109</v>
      </c>
      <c r="D295" s="22">
        <v>69</v>
      </c>
      <c r="E295" s="22">
        <v>9</v>
      </c>
      <c r="N295" s="5"/>
    </row>
    <row r="296" spans="1:14" x14ac:dyDescent="0.25">
      <c r="A296" s="4"/>
      <c r="B296" s="22"/>
      <c r="C296" s="22" t="s">
        <v>110</v>
      </c>
      <c r="D296" s="22">
        <v>79</v>
      </c>
      <c r="E296" s="22">
        <v>1</v>
      </c>
      <c r="N296" s="5"/>
    </row>
    <row r="297" spans="1:14" x14ac:dyDescent="0.25">
      <c r="A297" s="4"/>
      <c r="B297" s="22"/>
      <c r="C297" s="22"/>
      <c r="D297" s="22"/>
      <c r="E297" s="22">
        <v>0</v>
      </c>
      <c r="N297" s="5"/>
    </row>
    <row r="298" spans="1:14" x14ac:dyDescent="0.25">
      <c r="A298" s="4"/>
      <c r="B298" s="9"/>
      <c r="C298" s="9"/>
      <c r="D298" s="9"/>
      <c r="E298" s="9"/>
      <c r="N298" s="5"/>
    </row>
    <row r="299" spans="1:14" x14ac:dyDescent="0.25">
      <c r="A299" s="10" t="s">
        <v>111</v>
      </c>
      <c r="B299" s="11"/>
      <c r="C299" s="11"/>
      <c r="D299" s="11"/>
      <c r="E299" s="11"/>
      <c r="F299" s="11"/>
      <c r="G299" s="11"/>
      <c r="H299" s="11"/>
      <c r="N299" s="5"/>
    </row>
    <row r="300" spans="1:14" x14ac:dyDescent="0.25">
      <c r="A300" s="12" t="s">
        <v>13</v>
      </c>
      <c r="B300" s="27" t="s">
        <v>97</v>
      </c>
      <c r="C300" s="13">
        <f>_xlfn.MODE.SNGL(A281:J285)</f>
        <v>40</v>
      </c>
      <c r="D300" s="13" t="s">
        <v>47</v>
      </c>
      <c r="N300" s="5"/>
    </row>
    <row r="301" spans="1:14" x14ac:dyDescent="0.25">
      <c r="A301" s="4"/>
      <c r="N301" s="5"/>
    </row>
    <row r="302" spans="1:14" x14ac:dyDescent="0.25">
      <c r="A302" s="10" t="s">
        <v>112</v>
      </c>
      <c r="B302" s="11"/>
      <c r="C302" s="11"/>
      <c r="D302" s="11"/>
      <c r="E302" s="11"/>
      <c r="F302" s="11"/>
      <c r="G302" s="11"/>
      <c r="N302" s="5"/>
    </row>
    <row r="303" spans="1:14" x14ac:dyDescent="0.25">
      <c r="A303" s="12" t="s">
        <v>13</v>
      </c>
      <c r="B303" s="27" t="s">
        <v>100</v>
      </c>
      <c r="C303" s="13">
        <f>MEDIAN(A281:J285)</f>
        <v>50</v>
      </c>
      <c r="D303" s="13" t="s">
        <v>47</v>
      </c>
      <c r="N303" s="5"/>
    </row>
    <row r="304" spans="1:14" x14ac:dyDescent="0.25">
      <c r="A304" s="4"/>
      <c r="N304" s="5"/>
    </row>
    <row r="305" spans="1:19" x14ac:dyDescent="0.25">
      <c r="A305" s="10" t="s">
        <v>113</v>
      </c>
      <c r="B305" s="11"/>
      <c r="C305" s="11"/>
      <c r="D305" s="11"/>
      <c r="E305" s="11"/>
      <c r="F305" s="11"/>
      <c r="G305" s="11"/>
      <c r="H305" s="11"/>
      <c r="N305" s="5"/>
    </row>
    <row r="306" spans="1:19" x14ac:dyDescent="0.25">
      <c r="A306" s="12" t="s">
        <v>13</v>
      </c>
      <c r="B306" s="22" t="s">
        <v>114</v>
      </c>
      <c r="C306" s="22">
        <f>_xlfn.QUARTILE.INC(A281:J285,1)</f>
        <v>42.25</v>
      </c>
      <c r="N306" s="5"/>
    </row>
    <row r="307" spans="1:19" x14ac:dyDescent="0.25">
      <c r="A307" s="4"/>
      <c r="B307" s="22" t="s">
        <v>115</v>
      </c>
      <c r="C307" s="22">
        <f>_xlfn.QUARTILE.INC(A281:J285,3)</f>
        <v>58</v>
      </c>
      <c r="N307" s="5"/>
    </row>
    <row r="308" spans="1:19" ht="16.5" thickBot="1" x14ac:dyDescent="0.3">
      <c r="A308" s="31"/>
      <c r="B308" s="33" t="s">
        <v>116</v>
      </c>
      <c r="C308" s="33">
        <f>(C307-C306)</f>
        <v>15.75</v>
      </c>
      <c r="D308" s="18"/>
      <c r="E308" s="18"/>
      <c r="F308" s="18"/>
      <c r="G308" s="18"/>
      <c r="H308" s="18"/>
      <c r="I308" s="18"/>
      <c r="J308" s="18"/>
      <c r="K308" s="18"/>
      <c r="L308" s="18"/>
      <c r="M308" s="18"/>
      <c r="N308" s="19"/>
    </row>
    <row r="309" spans="1:19" ht="16.5" thickBot="1" x14ac:dyDescent="0.3"/>
    <row r="310" spans="1:19" ht="15.75" customHeight="1" x14ac:dyDescent="0.25">
      <c r="A310" s="95" t="s">
        <v>117</v>
      </c>
      <c r="B310" s="96"/>
      <c r="C310" s="96"/>
      <c r="D310" s="96"/>
      <c r="E310" s="96"/>
      <c r="F310" s="96"/>
      <c r="G310" s="96"/>
      <c r="H310" s="96"/>
      <c r="I310" s="96"/>
      <c r="J310" s="96"/>
      <c r="K310" s="96"/>
      <c r="L310" s="96"/>
      <c r="M310" s="96"/>
      <c r="N310" s="97"/>
    </row>
    <row r="311" spans="1:19" ht="15.75" customHeight="1" x14ac:dyDescent="0.25">
      <c r="A311" s="98"/>
      <c r="B311" s="99"/>
      <c r="C311" s="99"/>
      <c r="D311" s="99"/>
      <c r="E311" s="99"/>
      <c r="F311" s="99"/>
      <c r="G311" s="99"/>
      <c r="H311" s="99"/>
      <c r="I311" s="99"/>
      <c r="J311" s="99"/>
      <c r="K311" s="99"/>
      <c r="L311" s="99"/>
      <c r="M311" s="99"/>
      <c r="N311" s="100"/>
    </row>
    <row r="312" spans="1:19" ht="15.75" customHeight="1" x14ac:dyDescent="0.25">
      <c r="A312" s="98"/>
      <c r="B312" s="99"/>
      <c r="C312" s="99"/>
      <c r="D312" s="99"/>
      <c r="E312" s="99"/>
      <c r="F312" s="99"/>
      <c r="G312" s="99"/>
      <c r="H312" s="99"/>
      <c r="I312" s="99"/>
      <c r="J312" s="99"/>
      <c r="K312" s="99"/>
      <c r="L312" s="99"/>
      <c r="M312" s="99"/>
      <c r="N312" s="100"/>
    </row>
    <row r="313" spans="1:19" ht="16.5" thickBot="1" x14ac:dyDescent="0.3">
      <c r="A313" s="101"/>
      <c r="B313" s="102"/>
      <c r="C313" s="102"/>
      <c r="D313" s="102"/>
      <c r="E313" s="102"/>
      <c r="F313" s="102"/>
      <c r="G313" s="102"/>
      <c r="H313" s="102"/>
      <c r="I313" s="102"/>
      <c r="J313" s="102"/>
      <c r="K313" s="102"/>
      <c r="L313" s="102"/>
      <c r="M313" s="102"/>
      <c r="N313" s="103"/>
    </row>
    <row r="314" spans="1:19" x14ac:dyDescent="0.25">
      <c r="A314" s="4" t="s">
        <v>118</v>
      </c>
      <c r="N314" s="5"/>
    </row>
    <row r="315" spans="1:19" x14ac:dyDescent="0.25">
      <c r="A315" s="141" t="s">
        <v>119</v>
      </c>
      <c r="B315" s="142"/>
      <c r="C315" s="7" t="s">
        <v>120</v>
      </c>
      <c r="D315" s="7" t="s">
        <v>121</v>
      </c>
      <c r="E315" s="7" t="s">
        <v>122</v>
      </c>
      <c r="F315" s="7" t="s">
        <v>123</v>
      </c>
      <c r="G315" s="7" t="s">
        <v>124</v>
      </c>
      <c r="H315" s="7" t="s">
        <v>125</v>
      </c>
      <c r="I315" s="7" t="s">
        <v>126</v>
      </c>
      <c r="N315" s="5"/>
    </row>
    <row r="316" spans="1:19" x14ac:dyDescent="0.25">
      <c r="A316" s="141" t="s">
        <v>127</v>
      </c>
      <c r="B316" s="142"/>
      <c r="C316" s="7">
        <v>30</v>
      </c>
      <c r="D316" s="7">
        <v>40</v>
      </c>
      <c r="E316" s="7">
        <v>20</v>
      </c>
      <c r="F316" s="7">
        <v>10</v>
      </c>
      <c r="G316" s="7">
        <v>45</v>
      </c>
      <c r="H316" s="7">
        <v>25</v>
      </c>
      <c r="I316" s="7">
        <v>30</v>
      </c>
      <c r="N316" s="5"/>
    </row>
    <row r="317" spans="1:19" x14ac:dyDescent="0.25">
      <c r="A317" s="4"/>
      <c r="N317" s="5"/>
    </row>
    <row r="318" spans="1:19" x14ac:dyDescent="0.25">
      <c r="A318" s="127" t="s">
        <v>11</v>
      </c>
      <c r="B318" s="128"/>
      <c r="C318" s="128"/>
      <c r="D318" s="128"/>
      <c r="E318" s="128"/>
      <c r="F318" s="128"/>
      <c r="G318" s="128"/>
      <c r="H318" s="128"/>
      <c r="I318" s="128"/>
      <c r="J318" s="128"/>
      <c r="K318" s="128"/>
      <c r="L318" s="128"/>
      <c r="M318" s="128"/>
      <c r="N318" s="129"/>
    </row>
    <row r="319" spans="1:19" x14ac:dyDescent="0.25">
      <c r="A319" s="23"/>
      <c r="B319" s="24"/>
      <c r="C319" s="24"/>
      <c r="D319" s="24"/>
      <c r="E319" s="24"/>
      <c r="F319" s="24"/>
      <c r="G319" s="24"/>
      <c r="H319" s="24"/>
      <c r="I319" s="24"/>
      <c r="J319" s="24"/>
      <c r="K319" s="24"/>
      <c r="L319" s="24"/>
      <c r="M319" s="24"/>
      <c r="N319" s="25"/>
    </row>
    <row r="320" spans="1:19" x14ac:dyDescent="0.25">
      <c r="A320" s="10" t="s">
        <v>128</v>
      </c>
      <c r="B320" s="11"/>
      <c r="C320" s="11"/>
      <c r="D320" s="11"/>
      <c r="E320" s="11"/>
      <c r="F320" s="11"/>
      <c r="G320" s="11"/>
      <c r="H320" s="11"/>
      <c r="N320" s="5"/>
      <c r="S320" s="34"/>
    </row>
    <row r="321" spans="1:14" x14ac:dyDescent="0.25">
      <c r="A321" s="12" t="s">
        <v>13</v>
      </c>
      <c r="N321" s="5"/>
    </row>
    <row r="322" spans="1:14" x14ac:dyDescent="0.25">
      <c r="A322" s="4"/>
      <c r="N322" s="5"/>
    </row>
    <row r="323" spans="1:14" x14ac:dyDescent="0.25">
      <c r="A323" s="4"/>
      <c r="N323" s="5"/>
    </row>
    <row r="324" spans="1:14" x14ac:dyDescent="0.25">
      <c r="A324" s="4"/>
      <c r="N324" s="5"/>
    </row>
    <row r="325" spans="1:14" x14ac:dyDescent="0.25">
      <c r="A325" s="4"/>
      <c r="N325" s="5"/>
    </row>
    <row r="326" spans="1:14" x14ac:dyDescent="0.25">
      <c r="A326" s="4"/>
      <c r="C326" s="9"/>
      <c r="N326" s="5"/>
    </row>
    <row r="327" spans="1:14" x14ac:dyDescent="0.25">
      <c r="A327" s="4"/>
      <c r="N327" s="5"/>
    </row>
    <row r="328" spans="1:14" x14ac:dyDescent="0.25">
      <c r="A328" s="4"/>
      <c r="N328" s="5"/>
    </row>
    <row r="329" spans="1:14" x14ac:dyDescent="0.25">
      <c r="A329" s="4"/>
      <c r="N329" s="5"/>
    </row>
    <row r="330" spans="1:14" x14ac:dyDescent="0.25">
      <c r="A330" s="4"/>
      <c r="N330" s="5"/>
    </row>
    <row r="331" spans="1:14" x14ac:dyDescent="0.25">
      <c r="A331" s="4"/>
      <c r="N331" s="5"/>
    </row>
    <row r="332" spans="1:14" x14ac:dyDescent="0.25">
      <c r="A332" s="4"/>
      <c r="N332" s="5"/>
    </row>
    <row r="333" spans="1:14" x14ac:dyDescent="0.25">
      <c r="A333" s="4"/>
      <c r="N333" s="5"/>
    </row>
    <row r="334" spans="1:14" x14ac:dyDescent="0.25">
      <c r="A334" s="4"/>
      <c r="N334" s="5"/>
    </row>
    <row r="335" spans="1:14" x14ac:dyDescent="0.25">
      <c r="A335" s="4"/>
      <c r="N335" s="5"/>
    </row>
    <row r="336" spans="1:14" x14ac:dyDescent="0.25">
      <c r="A336" s="4"/>
      <c r="N336" s="5"/>
    </row>
    <row r="337" spans="1:14" x14ac:dyDescent="0.25">
      <c r="A337" s="4"/>
      <c r="N337" s="5"/>
    </row>
    <row r="338" spans="1:14" x14ac:dyDescent="0.25">
      <c r="A338" s="4"/>
      <c r="N338" s="5"/>
    </row>
    <row r="339" spans="1:14" x14ac:dyDescent="0.25">
      <c r="A339" s="4"/>
      <c r="N339" s="5"/>
    </row>
    <row r="340" spans="1:14" x14ac:dyDescent="0.25">
      <c r="A340" s="10" t="s">
        <v>129</v>
      </c>
      <c r="B340" s="11"/>
      <c r="C340" s="11"/>
      <c r="D340" s="11"/>
      <c r="E340" s="11"/>
      <c r="F340" s="11"/>
      <c r="G340" s="11"/>
      <c r="H340" s="11"/>
      <c r="N340" s="5"/>
    </row>
    <row r="341" spans="1:14" x14ac:dyDescent="0.25">
      <c r="A341" s="12" t="s">
        <v>13</v>
      </c>
      <c r="B341" s="22" t="s">
        <v>37</v>
      </c>
      <c r="C341" s="22">
        <f>MAX(C316:I316)</f>
        <v>45</v>
      </c>
      <c r="N341" s="5"/>
    </row>
    <row r="342" spans="1:14" x14ac:dyDescent="0.25">
      <c r="A342" s="4"/>
      <c r="B342" s="22" t="s">
        <v>130</v>
      </c>
      <c r="C342" s="22" t="str">
        <f>VLOOKUP(A315,A315:I316,7,TRUE)</f>
        <v xml:space="preserve"> E</v>
      </c>
      <c r="N342" s="5"/>
    </row>
    <row r="343" spans="1:14" x14ac:dyDescent="0.25">
      <c r="A343" s="4"/>
      <c r="N343" s="5"/>
    </row>
    <row r="344" spans="1:14" x14ac:dyDescent="0.25">
      <c r="A344" s="10" t="s">
        <v>131</v>
      </c>
      <c r="B344" s="11"/>
      <c r="C344" s="11"/>
      <c r="D344" s="11"/>
      <c r="E344" s="11"/>
      <c r="F344" s="11"/>
      <c r="G344" s="11"/>
      <c r="N344" s="5"/>
    </row>
    <row r="345" spans="1:14" x14ac:dyDescent="0.25">
      <c r="A345" s="12" t="s">
        <v>13</v>
      </c>
      <c r="N345" s="5"/>
    </row>
    <row r="346" spans="1:14" x14ac:dyDescent="0.25">
      <c r="A346" s="4"/>
      <c r="N346" s="5"/>
    </row>
    <row r="347" spans="1:14" x14ac:dyDescent="0.25">
      <c r="A347" s="4"/>
      <c r="N347" s="5"/>
    </row>
    <row r="348" spans="1:14" x14ac:dyDescent="0.25">
      <c r="A348" s="4"/>
      <c r="N348" s="5"/>
    </row>
    <row r="349" spans="1:14" x14ac:dyDescent="0.25">
      <c r="A349" s="4"/>
      <c r="N349" s="5"/>
    </row>
    <row r="350" spans="1:14" x14ac:dyDescent="0.25">
      <c r="A350" s="4"/>
      <c r="N350" s="5"/>
    </row>
    <row r="351" spans="1:14" x14ac:dyDescent="0.25">
      <c r="A351" s="4"/>
      <c r="N351" s="5"/>
    </row>
    <row r="352" spans="1:14" x14ac:dyDescent="0.25">
      <c r="A352" s="4"/>
      <c r="N352" s="5"/>
    </row>
    <row r="353" spans="1:14" x14ac:dyDescent="0.25">
      <c r="A353" s="4"/>
      <c r="N353" s="5"/>
    </row>
    <row r="354" spans="1:14" x14ac:dyDescent="0.25">
      <c r="A354" s="4"/>
      <c r="N354" s="5"/>
    </row>
    <row r="355" spans="1:14" x14ac:dyDescent="0.25">
      <c r="A355" s="4"/>
      <c r="N355" s="5"/>
    </row>
    <row r="356" spans="1:14" x14ac:dyDescent="0.25">
      <c r="A356" s="4"/>
      <c r="N356" s="5"/>
    </row>
    <row r="357" spans="1:14" x14ac:dyDescent="0.25">
      <c r="A357" s="4"/>
      <c r="N357" s="5"/>
    </row>
    <row r="358" spans="1:14" x14ac:dyDescent="0.25">
      <c r="A358" s="4"/>
      <c r="N358" s="5"/>
    </row>
    <row r="359" spans="1:14" x14ac:dyDescent="0.25">
      <c r="A359" s="4"/>
      <c r="N359" s="5"/>
    </row>
    <row r="360" spans="1:14" x14ac:dyDescent="0.25">
      <c r="A360" s="4"/>
      <c r="N360" s="5"/>
    </row>
    <row r="361" spans="1:14" ht="16.5" thickBot="1" x14ac:dyDescent="0.3">
      <c r="A361" s="31"/>
      <c r="B361" s="18"/>
      <c r="C361" s="18"/>
      <c r="D361" s="18"/>
      <c r="E361" s="18"/>
      <c r="F361" s="18"/>
      <c r="G361" s="18"/>
      <c r="H361" s="18"/>
      <c r="I361" s="18"/>
      <c r="J361" s="18"/>
      <c r="K361" s="18"/>
      <c r="L361" s="18"/>
      <c r="M361" s="18"/>
      <c r="N361" s="19"/>
    </row>
    <row r="362" spans="1:14" ht="16.5" thickBot="1" x14ac:dyDescent="0.3"/>
    <row r="363" spans="1:14" ht="15.75" customHeight="1" x14ac:dyDescent="0.25">
      <c r="A363" s="95" t="s">
        <v>132</v>
      </c>
      <c r="B363" s="96"/>
      <c r="C363" s="96"/>
      <c r="D363" s="96"/>
      <c r="E363" s="96"/>
      <c r="F363" s="96"/>
      <c r="G363" s="96"/>
      <c r="H363" s="96"/>
      <c r="I363" s="96"/>
      <c r="J363" s="96"/>
      <c r="K363" s="96"/>
      <c r="L363" s="96"/>
      <c r="M363" s="96"/>
      <c r="N363" s="97"/>
    </row>
    <row r="364" spans="1:14" ht="15.75" customHeight="1" x14ac:dyDescent="0.25">
      <c r="A364" s="98"/>
      <c r="B364" s="99"/>
      <c r="C364" s="99"/>
      <c r="D364" s="99"/>
      <c r="E364" s="99"/>
      <c r="F364" s="99"/>
      <c r="G364" s="99"/>
      <c r="H364" s="99"/>
      <c r="I364" s="99"/>
      <c r="J364" s="99"/>
      <c r="K364" s="99"/>
      <c r="L364" s="99"/>
      <c r="M364" s="99"/>
      <c r="N364" s="100"/>
    </row>
    <row r="365" spans="1:14" ht="15.75" customHeight="1" x14ac:dyDescent="0.25">
      <c r="A365" s="98"/>
      <c r="B365" s="99"/>
      <c r="C365" s="99"/>
      <c r="D365" s="99"/>
      <c r="E365" s="99"/>
      <c r="F365" s="99"/>
      <c r="G365" s="99"/>
      <c r="H365" s="99"/>
      <c r="I365" s="99"/>
      <c r="J365" s="99"/>
      <c r="K365" s="99"/>
      <c r="L365" s="99"/>
      <c r="M365" s="99"/>
      <c r="N365" s="100"/>
    </row>
    <row r="366" spans="1:14" ht="16.5" thickBot="1" x14ac:dyDescent="0.3">
      <c r="A366" s="101"/>
      <c r="B366" s="102"/>
      <c r="C366" s="102"/>
      <c r="D366" s="102"/>
      <c r="E366" s="102"/>
      <c r="F366" s="102"/>
      <c r="G366" s="102"/>
      <c r="H366" s="102"/>
      <c r="I366" s="102"/>
      <c r="J366" s="102"/>
      <c r="K366" s="102"/>
      <c r="L366" s="102"/>
      <c r="M366" s="102"/>
      <c r="N366" s="103"/>
    </row>
    <row r="367" spans="1:14" x14ac:dyDescent="0.25">
      <c r="A367" s="4" t="s">
        <v>63</v>
      </c>
      <c r="N367" s="5"/>
    </row>
    <row r="368" spans="1:14" x14ac:dyDescent="0.25">
      <c r="A368" s="20">
        <v>4</v>
      </c>
      <c r="B368" s="7">
        <v>5</v>
      </c>
      <c r="C368" s="7">
        <v>3</v>
      </c>
      <c r="D368" s="7">
        <v>4</v>
      </c>
      <c r="E368" s="7">
        <v>4</v>
      </c>
      <c r="F368" s="7">
        <v>3</v>
      </c>
      <c r="G368" s="7">
        <v>2</v>
      </c>
      <c r="H368" s="7">
        <v>5</v>
      </c>
      <c r="I368" s="7">
        <v>4</v>
      </c>
      <c r="J368" s="7">
        <v>3</v>
      </c>
      <c r="N368" s="5"/>
    </row>
    <row r="369" spans="1:14" x14ac:dyDescent="0.25">
      <c r="A369" s="20">
        <v>5</v>
      </c>
      <c r="B369" s="7">
        <v>4</v>
      </c>
      <c r="C369" s="7">
        <v>2</v>
      </c>
      <c r="D369" s="7">
        <v>3</v>
      </c>
      <c r="E369" s="7">
        <v>4</v>
      </c>
      <c r="F369" s="7">
        <v>5</v>
      </c>
      <c r="G369" s="7">
        <v>3</v>
      </c>
      <c r="H369" s="7">
        <v>4</v>
      </c>
      <c r="I369" s="7">
        <v>5</v>
      </c>
      <c r="J369" s="7">
        <v>3</v>
      </c>
      <c r="N369" s="5"/>
    </row>
    <row r="370" spans="1:14" x14ac:dyDescent="0.25">
      <c r="A370" s="20">
        <v>4</v>
      </c>
      <c r="B370" s="7">
        <v>3</v>
      </c>
      <c r="C370" s="7">
        <v>2</v>
      </c>
      <c r="D370" s="7">
        <v>4</v>
      </c>
      <c r="E370" s="7">
        <v>5</v>
      </c>
      <c r="F370" s="7">
        <v>3</v>
      </c>
      <c r="G370" s="7">
        <v>4</v>
      </c>
      <c r="H370" s="7">
        <v>5</v>
      </c>
      <c r="I370" s="7">
        <v>4</v>
      </c>
      <c r="J370" s="7">
        <v>3</v>
      </c>
      <c r="N370" s="5"/>
    </row>
    <row r="371" spans="1:14" x14ac:dyDescent="0.25">
      <c r="A371" s="20">
        <v>3</v>
      </c>
      <c r="B371" s="7">
        <v>4</v>
      </c>
      <c r="C371" s="7">
        <v>5</v>
      </c>
      <c r="D371" s="7">
        <v>2</v>
      </c>
      <c r="E371" s="7">
        <v>3</v>
      </c>
      <c r="F371" s="7">
        <v>4</v>
      </c>
      <c r="G371" s="7">
        <v>4</v>
      </c>
      <c r="H371" s="7">
        <v>3</v>
      </c>
      <c r="I371" s="7">
        <v>5</v>
      </c>
      <c r="J371" s="7">
        <v>4</v>
      </c>
      <c r="N371" s="5"/>
    </row>
    <row r="372" spans="1:14" x14ac:dyDescent="0.25">
      <c r="A372" s="20">
        <v>3</v>
      </c>
      <c r="B372" s="7">
        <v>4</v>
      </c>
      <c r="C372" s="7">
        <v>5</v>
      </c>
      <c r="D372" s="7">
        <v>4</v>
      </c>
      <c r="E372" s="7">
        <v>2</v>
      </c>
      <c r="F372" s="7">
        <v>3</v>
      </c>
      <c r="G372" s="7">
        <v>4</v>
      </c>
      <c r="H372" s="7">
        <v>5</v>
      </c>
      <c r="I372" s="7">
        <v>3</v>
      </c>
      <c r="J372" s="7">
        <v>4</v>
      </c>
      <c r="N372" s="5"/>
    </row>
    <row r="373" spans="1:14" x14ac:dyDescent="0.25">
      <c r="A373" s="20">
        <v>5</v>
      </c>
      <c r="B373" s="7">
        <v>4</v>
      </c>
      <c r="C373" s="7">
        <v>3</v>
      </c>
      <c r="D373" s="7">
        <v>4</v>
      </c>
      <c r="E373" s="7">
        <v>5</v>
      </c>
      <c r="F373" s="7">
        <v>3</v>
      </c>
      <c r="G373" s="7">
        <v>4</v>
      </c>
      <c r="H373" s="7">
        <v>5</v>
      </c>
      <c r="I373" s="7">
        <v>4</v>
      </c>
      <c r="J373" s="7">
        <v>3</v>
      </c>
      <c r="N373" s="5"/>
    </row>
    <row r="374" spans="1:14" x14ac:dyDescent="0.25">
      <c r="A374" s="20">
        <v>3</v>
      </c>
      <c r="B374" s="7">
        <v>4</v>
      </c>
      <c r="C374" s="7">
        <v>5</v>
      </c>
      <c r="D374" s="7">
        <v>2</v>
      </c>
      <c r="E374" s="7">
        <v>3</v>
      </c>
      <c r="F374" s="7">
        <v>4</v>
      </c>
      <c r="G374" s="7">
        <v>4</v>
      </c>
      <c r="H374" s="7">
        <v>3</v>
      </c>
      <c r="I374" s="7">
        <v>5</v>
      </c>
      <c r="J374" s="7">
        <v>4</v>
      </c>
      <c r="N374" s="5"/>
    </row>
    <row r="375" spans="1:14" x14ac:dyDescent="0.25">
      <c r="A375" s="20">
        <v>3</v>
      </c>
      <c r="B375" s="7">
        <v>4</v>
      </c>
      <c r="C375" s="7">
        <v>5</v>
      </c>
      <c r="D375" s="7">
        <v>4</v>
      </c>
      <c r="E375" s="7">
        <v>2</v>
      </c>
      <c r="F375" s="7">
        <v>3</v>
      </c>
      <c r="G375" s="7">
        <v>4</v>
      </c>
      <c r="H375" s="7">
        <v>5</v>
      </c>
      <c r="I375" s="7">
        <v>3</v>
      </c>
      <c r="J375" s="7">
        <v>4</v>
      </c>
      <c r="N375" s="5"/>
    </row>
    <row r="376" spans="1:14" x14ac:dyDescent="0.25">
      <c r="A376" s="20">
        <v>5</v>
      </c>
      <c r="B376" s="7">
        <v>4</v>
      </c>
      <c r="C376" s="7">
        <v>3</v>
      </c>
      <c r="D376" s="7">
        <v>4</v>
      </c>
      <c r="E376" s="7">
        <v>5</v>
      </c>
      <c r="F376" s="7">
        <v>3</v>
      </c>
      <c r="G376" s="7">
        <v>4</v>
      </c>
      <c r="H376" s="7">
        <v>5</v>
      </c>
      <c r="I376" s="7">
        <v>4</v>
      </c>
      <c r="J376" s="7">
        <v>3</v>
      </c>
      <c r="N376" s="5"/>
    </row>
    <row r="377" spans="1:14" x14ac:dyDescent="0.25">
      <c r="A377" s="20">
        <v>3</v>
      </c>
      <c r="B377" s="7">
        <v>4</v>
      </c>
      <c r="C377" s="7">
        <v>5</v>
      </c>
      <c r="D377" s="7">
        <v>2</v>
      </c>
      <c r="E377" s="7">
        <v>3</v>
      </c>
      <c r="F377" s="7">
        <v>4</v>
      </c>
      <c r="G377" s="7">
        <v>4</v>
      </c>
      <c r="H377" s="7">
        <v>3</v>
      </c>
      <c r="I377" s="7">
        <v>5</v>
      </c>
      <c r="J377" s="7">
        <v>4</v>
      </c>
      <c r="N377" s="5"/>
    </row>
    <row r="378" spans="1:14" x14ac:dyDescent="0.25">
      <c r="A378" s="4"/>
      <c r="N378" s="5"/>
    </row>
    <row r="379" spans="1:14" x14ac:dyDescent="0.25">
      <c r="A379" s="127" t="s">
        <v>11</v>
      </c>
      <c r="B379" s="128"/>
      <c r="C379" s="128"/>
      <c r="D379" s="128"/>
      <c r="E379" s="128"/>
      <c r="F379" s="128"/>
      <c r="G379" s="128"/>
      <c r="H379" s="128"/>
      <c r="I379" s="128"/>
      <c r="J379" s="128"/>
      <c r="K379" s="128"/>
      <c r="L379" s="128"/>
      <c r="M379" s="128"/>
      <c r="N379" s="129"/>
    </row>
    <row r="380" spans="1:14" x14ac:dyDescent="0.25">
      <c r="A380" s="23"/>
      <c r="B380" s="24"/>
      <c r="C380" s="24"/>
      <c r="D380" s="24"/>
      <c r="E380" s="24"/>
      <c r="F380" s="24"/>
      <c r="G380" s="24"/>
      <c r="H380" s="24"/>
      <c r="I380" s="24"/>
      <c r="J380" s="24"/>
      <c r="K380" s="24"/>
      <c r="L380" s="24"/>
      <c r="M380" s="24"/>
      <c r="N380" s="25"/>
    </row>
    <row r="381" spans="1:14" x14ac:dyDescent="0.25">
      <c r="A381" s="10" t="s">
        <v>133</v>
      </c>
      <c r="B381" s="11"/>
      <c r="C381" s="11"/>
      <c r="D381" s="11"/>
      <c r="E381" s="11"/>
      <c r="F381" s="11"/>
      <c r="G381" s="11"/>
      <c r="H381" s="11"/>
      <c r="N381" s="5"/>
    </row>
    <row r="382" spans="1:14" x14ac:dyDescent="0.25">
      <c r="A382" s="12" t="s">
        <v>13</v>
      </c>
      <c r="B382" s="22" t="s">
        <v>134</v>
      </c>
      <c r="C382" s="22" t="s">
        <v>90</v>
      </c>
      <c r="N382" s="5"/>
    </row>
    <row r="383" spans="1:14" x14ac:dyDescent="0.25">
      <c r="A383" s="4"/>
      <c r="B383" s="22">
        <v>1</v>
      </c>
      <c r="C383" s="22">
        <f t="array" ref="C383:C388">FREQUENCY(A368:J377,B383:B387)</f>
        <v>0</v>
      </c>
      <c r="N383" s="5"/>
    </row>
    <row r="384" spans="1:14" x14ac:dyDescent="0.25">
      <c r="A384" s="4"/>
      <c r="B384" s="22">
        <v>2</v>
      </c>
      <c r="C384" s="22">
        <v>8</v>
      </c>
      <c r="N384" s="5"/>
    </row>
    <row r="385" spans="1:14" x14ac:dyDescent="0.25">
      <c r="A385" s="4"/>
      <c r="B385" s="22">
        <v>3</v>
      </c>
      <c r="C385" s="22">
        <v>30</v>
      </c>
      <c r="N385" s="5"/>
    </row>
    <row r="386" spans="1:14" x14ac:dyDescent="0.25">
      <c r="A386" s="4"/>
      <c r="B386" s="22">
        <v>4</v>
      </c>
      <c r="C386" s="22">
        <v>39</v>
      </c>
      <c r="N386" s="5"/>
    </row>
    <row r="387" spans="1:14" x14ac:dyDescent="0.25">
      <c r="A387" s="4"/>
      <c r="B387" s="22">
        <v>5</v>
      </c>
      <c r="C387" s="22">
        <v>23</v>
      </c>
      <c r="N387" s="5"/>
    </row>
    <row r="388" spans="1:14" x14ac:dyDescent="0.25">
      <c r="A388" s="4"/>
      <c r="B388" s="22"/>
      <c r="C388" s="22">
        <v>0</v>
      </c>
      <c r="N388" s="5"/>
    </row>
    <row r="389" spans="1:14" x14ac:dyDescent="0.25">
      <c r="A389" s="4"/>
      <c r="N389" s="5"/>
    </row>
    <row r="390" spans="1:14" x14ac:dyDescent="0.25">
      <c r="A390" s="4"/>
      <c r="N390" s="5"/>
    </row>
    <row r="391" spans="1:14" x14ac:dyDescent="0.25">
      <c r="A391" s="4"/>
      <c r="N391" s="5"/>
    </row>
    <row r="392" spans="1:14" x14ac:dyDescent="0.25">
      <c r="A392" s="4"/>
      <c r="N392" s="5"/>
    </row>
    <row r="393" spans="1:14" x14ac:dyDescent="0.25">
      <c r="A393" s="4"/>
      <c r="N393" s="5"/>
    </row>
    <row r="394" spans="1:14" x14ac:dyDescent="0.25">
      <c r="A394" s="4"/>
      <c r="N394" s="5"/>
    </row>
    <row r="395" spans="1:14" x14ac:dyDescent="0.25">
      <c r="A395" s="4"/>
      <c r="N395" s="5"/>
    </row>
    <row r="396" spans="1:14" x14ac:dyDescent="0.25">
      <c r="A396" s="4"/>
      <c r="N396" s="5"/>
    </row>
    <row r="397" spans="1:14" x14ac:dyDescent="0.25">
      <c r="A397" s="4"/>
      <c r="N397" s="5"/>
    </row>
    <row r="398" spans="1:14" x14ac:dyDescent="0.25">
      <c r="A398" s="4"/>
      <c r="N398" s="5"/>
    </row>
    <row r="399" spans="1:14" x14ac:dyDescent="0.25">
      <c r="A399" s="4"/>
      <c r="N399" s="5"/>
    </row>
    <row r="400" spans="1:14" x14ac:dyDescent="0.25">
      <c r="A400" s="4"/>
      <c r="N400" s="5"/>
    </row>
    <row r="401" spans="1:14" x14ac:dyDescent="0.25">
      <c r="A401" s="4"/>
      <c r="N401" s="5"/>
    </row>
    <row r="402" spans="1:14" x14ac:dyDescent="0.25">
      <c r="A402" s="4"/>
      <c r="N402" s="5"/>
    </row>
    <row r="403" spans="1:14" x14ac:dyDescent="0.25">
      <c r="A403" s="4"/>
      <c r="N403" s="5"/>
    </row>
    <row r="404" spans="1:14" x14ac:dyDescent="0.25">
      <c r="A404" s="4"/>
      <c r="N404" s="5"/>
    </row>
    <row r="405" spans="1:14" x14ac:dyDescent="0.25">
      <c r="A405" s="4"/>
      <c r="N405" s="5"/>
    </row>
    <row r="406" spans="1:14" x14ac:dyDescent="0.25">
      <c r="A406" s="4"/>
      <c r="N406" s="5"/>
    </row>
    <row r="407" spans="1:14" x14ac:dyDescent="0.25">
      <c r="A407" s="4"/>
      <c r="N407" s="5"/>
    </row>
    <row r="408" spans="1:14" x14ac:dyDescent="0.25">
      <c r="A408" s="10" t="s">
        <v>135</v>
      </c>
      <c r="B408" s="11"/>
      <c r="C408" s="11"/>
      <c r="D408" s="11"/>
      <c r="E408" s="11"/>
      <c r="F408" s="11"/>
      <c r="N408" s="5"/>
    </row>
    <row r="409" spans="1:14" x14ac:dyDescent="0.25">
      <c r="A409" s="12" t="s">
        <v>13</v>
      </c>
      <c r="B409" s="13" t="s">
        <v>97</v>
      </c>
      <c r="C409" s="13">
        <f>_xlfn.MODE.SNGL(A368:J377)</f>
        <v>4</v>
      </c>
      <c r="N409" s="5"/>
    </row>
    <row r="410" spans="1:14" x14ac:dyDescent="0.25">
      <c r="A410" s="4"/>
      <c r="N410" s="5"/>
    </row>
    <row r="411" spans="1:14" x14ac:dyDescent="0.25">
      <c r="A411" s="10" t="s">
        <v>136</v>
      </c>
      <c r="B411" s="11"/>
      <c r="C411" s="11"/>
      <c r="D411" s="11"/>
      <c r="E411" s="11"/>
      <c r="F411" s="11"/>
      <c r="G411" s="11"/>
      <c r="N411" s="5"/>
    </row>
    <row r="412" spans="1:14" x14ac:dyDescent="0.25">
      <c r="A412" s="12" t="s">
        <v>13</v>
      </c>
      <c r="N412" s="5"/>
    </row>
    <row r="413" spans="1:14" x14ac:dyDescent="0.25">
      <c r="A413" s="4"/>
      <c r="N413" s="5"/>
    </row>
    <row r="414" spans="1:14" x14ac:dyDescent="0.25">
      <c r="A414" s="4"/>
      <c r="N414" s="5"/>
    </row>
    <row r="415" spans="1:14" x14ac:dyDescent="0.25">
      <c r="A415" s="4"/>
      <c r="N415" s="5"/>
    </row>
    <row r="416" spans="1:14" x14ac:dyDescent="0.25">
      <c r="A416" s="4"/>
      <c r="N416" s="5"/>
    </row>
    <row r="417" spans="1:14" x14ac:dyDescent="0.25">
      <c r="A417" s="4"/>
      <c r="N417" s="5"/>
    </row>
    <row r="418" spans="1:14" x14ac:dyDescent="0.25">
      <c r="A418" s="4"/>
      <c r="N418" s="5"/>
    </row>
    <row r="419" spans="1:14" x14ac:dyDescent="0.25">
      <c r="A419" s="4"/>
      <c r="N419" s="5"/>
    </row>
    <row r="420" spans="1:14" x14ac:dyDescent="0.25">
      <c r="A420" s="4"/>
      <c r="N420" s="5"/>
    </row>
    <row r="421" spans="1:14" x14ac:dyDescent="0.25">
      <c r="A421" s="4"/>
      <c r="N421" s="5"/>
    </row>
    <row r="422" spans="1:14" x14ac:dyDescent="0.25">
      <c r="A422" s="4"/>
      <c r="N422" s="5"/>
    </row>
    <row r="423" spans="1:14" x14ac:dyDescent="0.25">
      <c r="A423" s="4"/>
      <c r="N423" s="5"/>
    </row>
    <row r="424" spans="1:14" x14ac:dyDescent="0.25">
      <c r="A424" s="4"/>
      <c r="N424" s="5"/>
    </row>
    <row r="425" spans="1:14" x14ac:dyDescent="0.25">
      <c r="A425" s="4"/>
      <c r="N425" s="5"/>
    </row>
    <row r="426" spans="1:14" x14ac:dyDescent="0.25">
      <c r="A426" s="4"/>
      <c r="N426" s="5"/>
    </row>
    <row r="427" spans="1:14" x14ac:dyDescent="0.25">
      <c r="A427" s="4"/>
      <c r="N427" s="5"/>
    </row>
    <row r="428" spans="1:14" x14ac:dyDescent="0.25">
      <c r="A428" s="4"/>
      <c r="N428" s="5"/>
    </row>
    <row r="429" spans="1:14" ht="16.5" thickBot="1" x14ac:dyDescent="0.3">
      <c r="A429" s="31"/>
      <c r="B429" s="18"/>
      <c r="C429" s="18"/>
      <c r="D429" s="18"/>
      <c r="E429" s="18"/>
      <c r="F429" s="18"/>
      <c r="G429" s="18"/>
      <c r="H429" s="18"/>
      <c r="I429" s="18"/>
      <c r="J429" s="18"/>
      <c r="K429" s="18"/>
      <c r="L429" s="18"/>
      <c r="M429" s="18"/>
      <c r="N429" s="19"/>
    </row>
    <row r="430" spans="1:14" ht="16.5" thickBot="1" x14ac:dyDescent="0.3"/>
    <row r="431" spans="1:14" ht="15.75" customHeight="1" x14ac:dyDescent="0.25">
      <c r="A431" s="132" t="s">
        <v>137</v>
      </c>
      <c r="B431" s="133"/>
      <c r="C431" s="133"/>
      <c r="D431" s="133"/>
      <c r="E431" s="133"/>
      <c r="F431" s="133"/>
      <c r="G431" s="133"/>
      <c r="H431" s="133"/>
      <c r="I431" s="133"/>
      <c r="J431" s="133"/>
      <c r="K431" s="133"/>
      <c r="L431" s="133"/>
      <c r="M431" s="133"/>
      <c r="N431" s="134"/>
    </row>
    <row r="432" spans="1:14" x14ac:dyDescent="0.25">
      <c r="A432" s="135"/>
      <c r="B432" s="136"/>
      <c r="C432" s="136"/>
      <c r="D432" s="136"/>
      <c r="E432" s="136"/>
      <c r="F432" s="136"/>
      <c r="G432" s="136"/>
      <c r="H432" s="136"/>
      <c r="I432" s="136"/>
      <c r="J432" s="136"/>
      <c r="K432" s="136"/>
      <c r="L432" s="136"/>
      <c r="M432" s="136"/>
      <c r="N432" s="137"/>
    </row>
    <row r="433" spans="1:14" x14ac:dyDescent="0.25">
      <c r="A433" s="135"/>
      <c r="B433" s="136"/>
      <c r="C433" s="136"/>
      <c r="D433" s="136"/>
      <c r="E433" s="136"/>
      <c r="F433" s="136"/>
      <c r="G433" s="136"/>
      <c r="H433" s="136"/>
      <c r="I433" s="136"/>
      <c r="J433" s="136"/>
      <c r="K433" s="136"/>
      <c r="L433" s="136"/>
      <c r="M433" s="136"/>
      <c r="N433" s="137"/>
    </row>
    <row r="434" spans="1:14" ht="16.5" thickBot="1" x14ac:dyDescent="0.3">
      <c r="A434" s="138"/>
      <c r="B434" s="139"/>
      <c r="C434" s="139"/>
      <c r="D434" s="139"/>
      <c r="E434" s="139"/>
      <c r="F434" s="139"/>
      <c r="G434" s="139"/>
      <c r="H434" s="139"/>
      <c r="I434" s="139"/>
      <c r="J434" s="139"/>
      <c r="K434" s="139"/>
      <c r="L434" s="139"/>
      <c r="M434" s="139"/>
      <c r="N434" s="140"/>
    </row>
    <row r="435" spans="1:14" x14ac:dyDescent="0.25">
      <c r="A435" s="4" t="s">
        <v>138</v>
      </c>
      <c r="N435" s="5"/>
    </row>
    <row r="436" spans="1:14" x14ac:dyDescent="0.25">
      <c r="A436" s="20">
        <v>35</v>
      </c>
      <c r="B436" s="7">
        <v>28</v>
      </c>
      <c r="C436" s="7">
        <v>32</v>
      </c>
      <c r="D436" s="7">
        <v>45</v>
      </c>
      <c r="E436" s="7">
        <v>38</v>
      </c>
      <c r="F436" s="7">
        <v>29</v>
      </c>
      <c r="G436" s="7">
        <v>42</v>
      </c>
      <c r="H436" s="7">
        <v>30</v>
      </c>
      <c r="I436" s="7">
        <v>36</v>
      </c>
      <c r="J436" s="7">
        <v>41</v>
      </c>
      <c r="N436" s="5"/>
    </row>
    <row r="437" spans="1:14" x14ac:dyDescent="0.25">
      <c r="A437" s="20">
        <v>47</v>
      </c>
      <c r="B437" s="7">
        <v>31</v>
      </c>
      <c r="C437" s="7">
        <v>39</v>
      </c>
      <c r="D437" s="7">
        <v>43</v>
      </c>
      <c r="E437" s="7">
        <v>37</v>
      </c>
      <c r="F437" s="7">
        <v>30</v>
      </c>
      <c r="G437" s="7">
        <v>34</v>
      </c>
      <c r="H437" s="7">
        <v>39</v>
      </c>
      <c r="I437" s="7">
        <v>28</v>
      </c>
      <c r="J437" s="7">
        <v>33</v>
      </c>
      <c r="N437" s="5"/>
    </row>
    <row r="438" spans="1:14" x14ac:dyDescent="0.25">
      <c r="A438" s="20">
        <v>36</v>
      </c>
      <c r="B438" s="7">
        <v>40</v>
      </c>
      <c r="C438" s="7">
        <v>42</v>
      </c>
      <c r="D438" s="7">
        <v>29</v>
      </c>
      <c r="E438" s="7">
        <v>31</v>
      </c>
      <c r="F438" s="7">
        <v>45</v>
      </c>
      <c r="G438" s="7">
        <v>38</v>
      </c>
      <c r="H438" s="7">
        <v>33</v>
      </c>
      <c r="I438" s="7">
        <v>41</v>
      </c>
      <c r="J438" s="7">
        <v>35</v>
      </c>
      <c r="N438" s="5"/>
    </row>
    <row r="439" spans="1:14" x14ac:dyDescent="0.25">
      <c r="A439" s="20">
        <v>37</v>
      </c>
      <c r="B439" s="7">
        <v>34</v>
      </c>
      <c r="C439" s="7">
        <v>46</v>
      </c>
      <c r="D439" s="7">
        <v>30</v>
      </c>
      <c r="E439" s="7">
        <v>39</v>
      </c>
      <c r="F439" s="7">
        <v>43</v>
      </c>
      <c r="G439" s="7">
        <v>28</v>
      </c>
      <c r="H439" s="7">
        <v>32</v>
      </c>
      <c r="I439" s="7">
        <v>36</v>
      </c>
      <c r="J439" s="7">
        <v>29</v>
      </c>
      <c r="N439" s="5"/>
    </row>
    <row r="440" spans="1:14" x14ac:dyDescent="0.25">
      <c r="A440" s="20">
        <v>31</v>
      </c>
      <c r="B440" s="7">
        <v>37</v>
      </c>
      <c r="C440" s="7">
        <v>40</v>
      </c>
      <c r="D440" s="7">
        <v>42</v>
      </c>
      <c r="E440" s="7">
        <v>33</v>
      </c>
      <c r="F440" s="7">
        <v>39</v>
      </c>
      <c r="G440" s="7">
        <v>28</v>
      </c>
      <c r="H440" s="7">
        <v>35</v>
      </c>
      <c r="I440" s="7">
        <v>38</v>
      </c>
      <c r="J440" s="7">
        <v>43</v>
      </c>
      <c r="N440" s="5"/>
    </row>
    <row r="441" spans="1:14" x14ac:dyDescent="0.25">
      <c r="A441" s="4"/>
      <c r="N441" s="5"/>
    </row>
    <row r="442" spans="1:14" x14ac:dyDescent="0.25">
      <c r="A442" s="127" t="s">
        <v>11</v>
      </c>
      <c r="B442" s="128"/>
      <c r="C442" s="128"/>
      <c r="D442" s="128"/>
      <c r="E442" s="128"/>
      <c r="F442" s="128"/>
      <c r="G442" s="128"/>
      <c r="H442" s="128"/>
      <c r="I442" s="128"/>
      <c r="J442" s="128"/>
      <c r="K442" s="128"/>
      <c r="L442" s="128"/>
      <c r="M442" s="128"/>
      <c r="N442" s="129"/>
    </row>
    <row r="443" spans="1:14" x14ac:dyDescent="0.25">
      <c r="A443" s="23"/>
      <c r="B443" s="24"/>
      <c r="C443" s="24"/>
      <c r="D443" s="24"/>
      <c r="E443" s="24"/>
      <c r="F443" s="24"/>
      <c r="G443" s="24"/>
      <c r="H443" s="24"/>
      <c r="I443" s="24"/>
      <c r="J443" s="24"/>
      <c r="K443" s="24"/>
      <c r="L443" s="24"/>
      <c r="M443" s="24"/>
      <c r="N443" s="25"/>
    </row>
    <row r="444" spans="1:14" x14ac:dyDescent="0.25">
      <c r="A444" s="10" t="s">
        <v>139</v>
      </c>
      <c r="B444" s="11"/>
      <c r="C444" s="11"/>
      <c r="D444" s="11"/>
      <c r="E444" s="11"/>
      <c r="F444" s="11"/>
      <c r="G444" s="11"/>
      <c r="H444" s="11"/>
      <c r="I444" s="11"/>
      <c r="N444" s="5"/>
    </row>
    <row r="445" spans="1:14" x14ac:dyDescent="0.25">
      <c r="A445" s="12" t="s">
        <v>13</v>
      </c>
      <c r="N445" s="5"/>
    </row>
    <row r="446" spans="1:14" x14ac:dyDescent="0.25">
      <c r="A446" s="4"/>
      <c r="N446" s="5"/>
    </row>
    <row r="447" spans="1:14" x14ac:dyDescent="0.25">
      <c r="A447" s="4"/>
      <c r="N447" s="5"/>
    </row>
    <row r="448" spans="1:14" x14ac:dyDescent="0.25">
      <c r="A448" s="4"/>
      <c r="N448" s="5"/>
    </row>
    <row r="449" spans="1:14" x14ac:dyDescent="0.25">
      <c r="A449" s="4"/>
      <c r="N449" s="5"/>
    </row>
    <row r="450" spans="1:14" x14ac:dyDescent="0.25">
      <c r="A450" s="4"/>
      <c r="N450" s="5"/>
    </row>
    <row r="451" spans="1:14" x14ac:dyDescent="0.25">
      <c r="A451" s="4"/>
      <c r="N451" s="5"/>
    </row>
    <row r="452" spans="1:14" x14ac:dyDescent="0.25">
      <c r="A452" s="4"/>
      <c r="N452" s="5"/>
    </row>
    <row r="453" spans="1:14" x14ac:dyDescent="0.25">
      <c r="A453" s="4"/>
      <c r="N453" s="5"/>
    </row>
    <row r="454" spans="1:14" x14ac:dyDescent="0.25">
      <c r="A454" s="4"/>
      <c r="N454" s="5"/>
    </row>
    <row r="455" spans="1:14" x14ac:dyDescent="0.25">
      <c r="A455" s="4"/>
      <c r="N455" s="5"/>
    </row>
    <row r="456" spans="1:14" x14ac:dyDescent="0.25">
      <c r="A456" s="4"/>
      <c r="N456" s="5"/>
    </row>
    <row r="457" spans="1:14" x14ac:dyDescent="0.25">
      <c r="A457" s="4"/>
      <c r="N457" s="5"/>
    </row>
    <row r="458" spans="1:14" x14ac:dyDescent="0.25">
      <c r="A458" s="4"/>
      <c r="N458" s="5"/>
    </row>
    <row r="459" spans="1:14" x14ac:dyDescent="0.25">
      <c r="A459" s="4"/>
      <c r="N459" s="5"/>
    </row>
    <row r="460" spans="1:14" x14ac:dyDescent="0.25">
      <c r="A460" s="4"/>
      <c r="N460" s="5"/>
    </row>
    <row r="461" spans="1:14" x14ac:dyDescent="0.25">
      <c r="A461" s="4"/>
      <c r="N461" s="5"/>
    </row>
    <row r="462" spans="1:14" x14ac:dyDescent="0.25">
      <c r="A462" s="4"/>
      <c r="N462" s="5"/>
    </row>
    <row r="463" spans="1:14" x14ac:dyDescent="0.25">
      <c r="A463" s="4"/>
      <c r="N463" s="5"/>
    </row>
    <row r="464" spans="1:14" x14ac:dyDescent="0.25">
      <c r="A464" s="4"/>
      <c r="N464" s="5"/>
    </row>
    <row r="465" spans="1:14" x14ac:dyDescent="0.25">
      <c r="A465" s="10" t="s">
        <v>140</v>
      </c>
      <c r="B465" s="11"/>
      <c r="C465" s="11"/>
      <c r="D465" s="11"/>
      <c r="E465" s="11"/>
      <c r="F465" s="11"/>
      <c r="G465" s="11"/>
      <c r="N465" s="5"/>
    </row>
    <row r="466" spans="1:14" x14ac:dyDescent="0.25">
      <c r="A466" s="12" t="s">
        <v>13</v>
      </c>
      <c r="B466" s="13">
        <f>AVERAGE(A436:J440)</f>
        <v>36.14</v>
      </c>
      <c r="C466" s="13" t="s">
        <v>81</v>
      </c>
      <c r="N466" s="5"/>
    </row>
    <row r="467" spans="1:14" x14ac:dyDescent="0.25">
      <c r="A467" s="4"/>
      <c r="N467" s="5"/>
    </row>
    <row r="468" spans="1:14" x14ac:dyDescent="0.25">
      <c r="A468" s="10" t="s">
        <v>141</v>
      </c>
      <c r="B468" s="11"/>
      <c r="C468" s="11"/>
      <c r="D468" s="11"/>
      <c r="E468" s="11"/>
      <c r="F468" s="11"/>
      <c r="G468" s="11"/>
      <c r="H468" s="11"/>
      <c r="N468" s="5"/>
    </row>
    <row r="469" spans="1:14" x14ac:dyDescent="0.25">
      <c r="A469" s="12" t="s">
        <v>13</v>
      </c>
      <c r="B469" s="22" t="s">
        <v>36</v>
      </c>
      <c r="C469" s="26" t="s">
        <v>142</v>
      </c>
      <c r="D469" s="22" t="s">
        <v>90</v>
      </c>
      <c r="E469" s="22" t="s">
        <v>143</v>
      </c>
      <c r="N469" s="5"/>
    </row>
    <row r="470" spans="1:14" x14ac:dyDescent="0.25">
      <c r="A470" s="4"/>
      <c r="B470" s="22">
        <f>MIN(A436:J440)</f>
        <v>28</v>
      </c>
      <c r="C470" s="22" t="s">
        <v>91</v>
      </c>
      <c r="D470" s="22">
        <f t="array" ref="D470:D475">FREQUENCY(A436:J440,E470:E474)</f>
        <v>7</v>
      </c>
      <c r="E470" s="22">
        <v>29</v>
      </c>
      <c r="N470" s="5"/>
    </row>
    <row r="471" spans="1:14" x14ac:dyDescent="0.25">
      <c r="A471" s="4"/>
      <c r="B471" s="22" t="s">
        <v>37</v>
      </c>
      <c r="C471" s="22" t="s">
        <v>92</v>
      </c>
      <c r="D471" s="22">
        <v>13</v>
      </c>
      <c r="E471" s="22">
        <v>34</v>
      </c>
      <c r="N471" s="5"/>
    </row>
    <row r="472" spans="1:14" x14ac:dyDescent="0.25">
      <c r="A472" s="4"/>
      <c r="B472" s="22">
        <f>MAX(A436:J440)</f>
        <v>47</v>
      </c>
      <c r="C472" s="22" t="s">
        <v>93</v>
      </c>
      <c r="D472" s="22">
        <v>16</v>
      </c>
      <c r="E472" s="22">
        <v>39</v>
      </c>
      <c r="N472" s="5"/>
    </row>
    <row r="473" spans="1:14" x14ac:dyDescent="0.25">
      <c r="A473" s="4"/>
      <c r="B473" s="22"/>
      <c r="C473" s="22" t="s">
        <v>94</v>
      </c>
      <c r="D473" s="22">
        <v>10</v>
      </c>
      <c r="E473" s="22">
        <v>44</v>
      </c>
      <c r="N473" s="5"/>
    </row>
    <row r="474" spans="1:14" x14ac:dyDescent="0.25">
      <c r="A474" s="4"/>
      <c r="B474" s="22"/>
      <c r="C474" s="22" t="s">
        <v>95</v>
      </c>
      <c r="D474" s="22">
        <v>4</v>
      </c>
      <c r="E474" s="22">
        <v>49</v>
      </c>
      <c r="N474" s="5"/>
    </row>
    <row r="475" spans="1:14" x14ac:dyDescent="0.25">
      <c r="A475" s="4"/>
      <c r="B475" s="22"/>
      <c r="C475" s="22"/>
      <c r="D475" s="22">
        <v>0</v>
      </c>
      <c r="E475" s="22"/>
      <c r="N475" s="5"/>
    </row>
    <row r="476" spans="1:14" x14ac:dyDescent="0.25">
      <c r="A476" s="4"/>
      <c r="N476" s="5"/>
    </row>
    <row r="477" spans="1:14" x14ac:dyDescent="0.25">
      <c r="A477" s="4"/>
      <c r="N477" s="5"/>
    </row>
    <row r="478" spans="1:14" x14ac:dyDescent="0.25">
      <c r="A478" s="4"/>
      <c r="N478" s="5"/>
    </row>
    <row r="479" spans="1:14" x14ac:dyDescent="0.25">
      <c r="A479" s="4"/>
      <c r="N479" s="5"/>
    </row>
    <row r="480" spans="1:14" x14ac:dyDescent="0.25">
      <c r="A480" s="4"/>
      <c r="N480" s="5"/>
    </row>
    <row r="481" spans="1:14" x14ac:dyDescent="0.25">
      <c r="A481" s="4"/>
      <c r="N481" s="5"/>
    </row>
    <row r="482" spans="1:14" x14ac:dyDescent="0.25">
      <c r="A482" s="4"/>
      <c r="N482" s="5"/>
    </row>
    <row r="483" spans="1:14" x14ac:dyDescent="0.25">
      <c r="A483" s="4"/>
      <c r="N483" s="5"/>
    </row>
    <row r="484" spans="1:14" x14ac:dyDescent="0.25">
      <c r="A484" s="4"/>
      <c r="N484" s="5"/>
    </row>
    <row r="485" spans="1:14" x14ac:dyDescent="0.25">
      <c r="A485" s="4"/>
      <c r="N485" s="5"/>
    </row>
    <row r="486" spans="1:14" x14ac:dyDescent="0.25">
      <c r="A486" s="4"/>
      <c r="N486" s="5"/>
    </row>
    <row r="487" spans="1:14" x14ac:dyDescent="0.25">
      <c r="A487" s="4"/>
      <c r="N487" s="5"/>
    </row>
    <row r="488" spans="1:14" x14ac:dyDescent="0.25">
      <c r="A488" s="4"/>
      <c r="N488" s="5"/>
    </row>
    <row r="489" spans="1:14" x14ac:dyDescent="0.25">
      <c r="A489" s="4"/>
      <c r="N489" s="5"/>
    </row>
    <row r="490" spans="1:14" x14ac:dyDescent="0.25">
      <c r="A490" s="4"/>
      <c r="N490" s="5"/>
    </row>
    <row r="491" spans="1:14" x14ac:dyDescent="0.25">
      <c r="A491" s="4"/>
      <c r="N491" s="5"/>
    </row>
    <row r="492" spans="1:14" x14ac:dyDescent="0.25">
      <c r="A492" s="4"/>
      <c r="N492" s="5"/>
    </row>
    <row r="493" spans="1:14" x14ac:dyDescent="0.25">
      <c r="A493" s="4"/>
      <c r="N493" s="5"/>
    </row>
    <row r="494" spans="1:14" ht="16.5" thickBot="1" x14ac:dyDescent="0.3">
      <c r="A494" s="31"/>
      <c r="B494" s="18"/>
      <c r="C494" s="18"/>
      <c r="D494" s="18"/>
      <c r="E494" s="18"/>
      <c r="F494" s="18"/>
      <c r="G494" s="18"/>
      <c r="H494" s="18"/>
      <c r="I494" s="18"/>
      <c r="J494" s="18"/>
      <c r="K494" s="18"/>
      <c r="L494" s="18"/>
      <c r="M494" s="18"/>
      <c r="N494" s="19"/>
    </row>
    <row r="495" spans="1:14" ht="16.5" thickBot="1" x14ac:dyDescent="0.3"/>
    <row r="496" spans="1:14" ht="15.75" customHeight="1" x14ac:dyDescent="0.25">
      <c r="A496" s="95" t="s">
        <v>144</v>
      </c>
      <c r="B496" s="96"/>
      <c r="C496" s="96"/>
      <c r="D496" s="96"/>
      <c r="E496" s="96"/>
      <c r="F496" s="96"/>
      <c r="G496" s="96"/>
      <c r="H496" s="96"/>
      <c r="I496" s="96"/>
      <c r="J496" s="96"/>
      <c r="K496" s="96"/>
      <c r="L496" s="96"/>
      <c r="M496" s="96"/>
      <c r="N496" s="97"/>
    </row>
    <row r="497" spans="1:14" x14ac:dyDescent="0.25">
      <c r="A497" s="98"/>
      <c r="B497" s="99"/>
      <c r="C497" s="99"/>
      <c r="D497" s="99"/>
      <c r="E497" s="99"/>
      <c r="F497" s="99"/>
      <c r="G497" s="99"/>
      <c r="H497" s="99"/>
      <c r="I497" s="99"/>
      <c r="J497" s="99"/>
      <c r="K497" s="99"/>
      <c r="L497" s="99"/>
      <c r="M497" s="99"/>
      <c r="N497" s="100"/>
    </row>
    <row r="498" spans="1:14" x14ac:dyDescent="0.25">
      <c r="A498" s="98"/>
      <c r="B498" s="99"/>
      <c r="C498" s="99"/>
      <c r="D498" s="99"/>
      <c r="E498" s="99"/>
      <c r="F498" s="99"/>
      <c r="G498" s="99"/>
      <c r="H498" s="99"/>
      <c r="I498" s="99"/>
      <c r="J498" s="99"/>
      <c r="K498" s="99"/>
      <c r="L498" s="99"/>
      <c r="M498" s="99"/>
      <c r="N498" s="100"/>
    </row>
    <row r="499" spans="1:14" ht="16.5" thickBot="1" x14ac:dyDescent="0.3">
      <c r="A499" s="101"/>
      <c r="B499" s="102"/>
      <c r="C499" s="102"/>
      <c r="D499" s="102"/>
      <c r="E499" s="102"/>
      <c r="F499" s="102"/>
      <c r="G499" s="102"/>
      <c r="H499" s="102"/>
      <c r="I499" s="102"/>
      <c r="J499" s="102"/>
      <c r="K499" s="102"/>
      <c r="L499" s="102"/>
      <c r="M499" s="102"/>
      <c r="N499" s="103"/>
    </row>
    <row r="500" spans="1:14" x14ac:dyDescent="0.25">
      <c r="A500" s="4" t="s">
        <v>145</v>
      </c>
      <c r="N500" s="5"/>
    </row>
    <row r="501" spans="1:14" x14ac:dyDescent="0.25">
      <c r="A501" s="20">
        <v>125</v>
      </c>
      <c r="B501" s="7">
        <v>148</v>
      </c>
      <c r="C501" s="7">
        <v>137</v>
      </c>
      <c r="D501" s="7">
        <v>120</v>
      </c>
      <c r="E501" s="7">
        <v>135</v>
      </c>
      <c r="F501" s="7">
        <v>132</v>
      </c>
      <c r="G501" s="7">
        <v>145</v>
      </c>
      <c r="H501" s="7">
        <v>122</v>
      </c>
      <c r="I501" s="7">
        <v>130</v>
      </c>
      <c r="J501" s="7">
        <v>141</v>
      </c>
      <c r="N501" s="5"/>
    </row>
    <row r="502" spans="1:14" x14ac:dyDescent="0.25">
      <c r="A502" s="20">
        <v>118</v>
      </c>
      <c r="B502" s="7">
        <v>125</v>
      </c>
      <c r="C502" s="7">
        <v>132</v>
      </c>
      <c r="D502" s="7">
        <v>136</v>
      </c>
      <c r="E502" s="7">
        <v>128</v>
      </c>
      <c r="F502" s="7">
        <v>123</v>
      </c>
      <c r="G502" s="7">
        <v>132</v>
      </c>
      <c r="H502" s="7">
        <v>138</v>
      </c>
      <c r="I502" s="7">
        <v>126</v>
      </c>
      <c r="J502" s="7">
        <v>129</v>
      </c>
      <c r="N502" s="5"/>
    </row>
    <row r="503" spans="1:14" x14ac:dyDescent="0.25">
      <c r="A503" s="20">
        <v>136</v>
      </c>
      <c r="B503" s="7">
        <v>127</v>
      </c>
      <c r="C503" s="7">
        <v>130</v>
      </c>
      <c r="D503" s="7">
        <v>122</v>
      </c>
      <c r="E503" s="7">
        <v>125</v>
      </c>
      <c r="F503" s="7">
        <v>133</v>
      </c>
      <c r="G503" s="7">
        <v>140</v>
      </c>
      <c r="H503" s="7">
        <v>126</v>
      </c>
      <c r="I503" s="7">
        <v>133</v>
      </c>
      <c r="J503" s="7">
        <v>135</v>
      </c>
      <c r="N503" s="5"/>
    </row>
    <row r="504" spans="1:14" x14ac:dyDescent="0.25">
      <c r="A504" s="20">
        <v>130</v>
      </c>
      <c r="B504" s="7">
        <v>134</v>
      </c>
      <c r="C504" s="7">
        <v>141</v>
      </c>
      <c r="D504" s="7">
        <v>119</v>
      </c>
      <c r="E504" s="7">
        <v>125</v>
      </c>
      <c r="F504" s="7">
        <v>131</v>
      </c>
      <c r="G504" s="7">
        <v>136</v>
      </c>
      <c r="H504" s="7">
        <v>128</v>
      </c>
      <c r="I504" s="7">
        <v>124</v>
      </c>
      <c r="J504" s="7">
        <v>132</v>
      </c>
      <c r="N504" s="5"/>
    </row>
    <row r="505" spans="1:14" x14ac:dyDescent="0.25">
      <c r="A505" s="20">
        <v>136</v>
      </c>
      <c r="B505" s="7">
        <v>127</v>
      </c>
      <c r="C505" s="7">
        <v>130</v>
      </c>
      <c r="D505" s="7">
        <v>122</v>
      </c>
      <c r="E505" s="7">
        <v>125</v>
      </c>
      <c r="F505" s="7">
        <v>133</v>
      </c>
      <c r="G505" s="7">
        <v>140</v>
      </c>
      <c r="H505" s="7">
        <v>126</v>
      </c>
      <c r="I505" s="7">
        <v>133</v>
      </c>
      <c r="J505" s="7">
        <v>135</v>
      </c>
      <c r="N505" s="5"/>
    </row>
    <row r="506" spans="1:14" x14ac:dyDescent="0.25">
      <c r="A506" s="20">
        <v>130</v>
      </c>
      <c r="B506" s="7">
        <v>134</v>
      </c>
      <c r="C506" s="7">
        <v>141</v>
      </c>
      <c r="D506" s="7">
        <v>119</v>
      </c>
      <c r="E506" s="7">
        <v>125</v>
      </c>
      <c r="F506" s="7">
        <v>131</v>
      </c>
      <c r="G506" s="7">
        <v>136</v>
      </c>
      <c r="H506" s="7">
        <v>128</v>
      </c>
      <c r="I506" s="7">
        <v>124</v>
      </c>
      <c r="J506" s="7">
        <v>132</v>
      </c>
      <c r="N506" s="5"/>
    </row>
    <row r="507" spans="1:14" x14ac:dyDescent="0.25">
      <c r="A507" s="20">
        <v>136</v>
      </c>
      <c r="B507" s="7">
        <v>127</v>
      </c>
      <c r="C507" s="7">
        <v>130</v>
      </c>
      <c r="D507" s="7">
        <v>122</v>
      </c>
      <c r="E507" s="7">
        <v>125</v>
      </c>
      <c r="F507" s="7">
        <v>133</v>
      </c>
      <c r="G507" s="7">
        <v>140</v>
      </c>
      <c r="H507" s="7">
        <v>126</v>
      </c>
      <c r="I507" s="7">
        <v>133</v>
      </c>
      <c r="J507" s="7">
        <v>135</v>
      </c>
      <c r="N507" s="5"/>
    </row>
    <row r="508" spans="1:14" x14ac:dyDescent="0.25">
      <c r="A508" s="20">
        <v>130</v>
      </c>
      <c r="B508" s="7">
        <v>134</v>
      </c>
      <c r="C508" s="7">
        <v>141</v>
      </c>
      <c r="D508" s="7">
        <v>119</v>
      </c>
      <c r="E508" s="7">
        <v>125</v>
      </c>
      <c r="F508" s="7">
        <v>131</v>
      </c>
      <c r="G508" s="7">
        <v>136</v>
      </c>
      <c r="H508" s="7">
        <v>128</v>
      </c>
      <c r="I508" s="7">
        <v>124</v>
      </c>
      <c r="J508" s="7">
        <v>132</v>
      </c>
      <c r="N508" s="5"/>
    </row>
    <row r="509" spans="1:14" x14ac:dyDescent="0.25">
      <c r="A509" s="20">
        <v>136</v>
      </c>
      <c r="B509" s="7">
        <v>127</v>
      </c>
      <c r="C509" s="7">
        <v>130</v>
      </c>
      <c r="D509" s="7">
        <v>122</v>
      </c>
      <c r="E509" s="7">
        <v>125</v>
      </c>
      <c r="F509" s="7">
        <v>133</v>
      </c>
      <c r="G509" s="7">
        <v>140</v>
      </c>
      <c r="H509" s="7">
        <v>126</v>
      </c>
      <c r="I509" s="7">
        <v>133</v>
      </c>
      <c r="J509" s="7">
        <v>135</v>
      </c>
      <c r="N509" s="5"/>
    </row>
    <row r="510" spans="1:14" x14ac:dyDescent="0.25">
      <c r="A510" s="20">
        <v>130</v>
      </c>
      <c r="B510" s="7">
        <v>134</v>
      </c>
      <c r="C510" s="7">
        <v>141</v>
      </c>
      <c r="D510" s="7">
        <v>119</v>
      </c>
      <c r="E510" s="7">
        <v>125</v>
      </c>
      <c r="F510" s="7">
        <v>131</v>
      </c>
      <c r="G510" s="7">
        <v>136</v>
      </c>
      <c r="H510" s="7">
        <v>128</v>
      </c>
      <c r="I510" s="7">
        <v>124</v>
      </c>
      <c r="J510" s="7">
        <v>132</v>
      </c>
      <c r="N510" s="5"/>
    </row>
    <row r="511" spans="1:14" x14ac:dyDescent="0.25">
      <c r="A511" s="4"/>
      <c r="N511" s="5"/>
    </row>
    <row r="512" spans="1:14" x14ac:dyDescent="0.25">
      <c r="A512" s="127" t="s">
        <v>11</v>
      </c>
      <c r="B512" s="128"/>
      <c r="C512" s="128"/>
      <c r="D512" s="128"/>
      <c r="E512" s="128"/>
      <c r="F512" s="128"/>
      <c r="G512" s="128"/>
      <c r="H512" s="128"/>
      <c r="I512" s="128"/>
      <c r="J512" s="128"/>
      <c r="K512" s="128"/>
      <c r="L512" s="128"/>
      <c r="M512" s="128"/>
      <c r="N512" s="129"/>
    </row>
    <row r="513" spans="1:14" x14ac:dyDescent="0.25">
      <c r="A513" s="23"/>
      <c r="B513" s="24"/>
      <c r="C513" s="24"/>
      <c r="D513" s="24"/>
      <c r="E513" s="24"/>
      <c r="F513" s="24"/>
      <c r="G513" s="24"/>
      <c r="H513" s="24"/>
      <c r="I513" s="24"/>
      <c r="J513" s="24"/>
      <c r="K513" s="24"/>
      <c r="L513" s="24"/>
      <c r="M513" s="24"/>
      <c r="N513" s="25"/>
    </row>
    <row r="514" spans="1:14" x14ac:dyDescent="0.25">
      <c r="A514" s="10" t="s">
        <v>146</v>
      </c>
      <c r="B514" s="11"/>
      <c r="C514" s="11"/>
      <c r="D514" s="11"/>
      <c r="E514" s="11"/>
      <c r="F514" s="11"/>
      <c r="G514" s="11"/>
      <c r="N514" s="5"/>
    </row>
    <row r="515" spans="1:14" x14ac:dyDescent="0.25">
      <c r="A515" s="12" t="s">
        <v>13</v>
      </c>
      <c r="N515" s="5"/>
    </row>
    <row r="516" spans="1:14" x14ac:dyDescent="0.25">
      <c r="A516" s="4"/>
      <c r="N516" s="5"/>
    </row>
    <row r="517" spans="1:14" x14ac:dyDescent="0.25">
      <c r="A517" s="4"/>
      <c r="N517" s="5"/>
    </row>
    <row r="518" spans="1:14" x14ac:dyDescent="0.25">
      <c r="A518" s="4"/>
      <c r="N518" s="5"/>
    </row>
    <row r="519" spans="1:14" x14ac:dyDescent="0.25">
      <c r="A519" s="4"/>
      <c r="N519" s="5"/>
    </row>
    <row r="520" spans="1:14" x14ac:dyDescent="0.25">
      <c r="A520" s="4"/>
      <c r="N520" s="5"/>
    </row>
    <row r="521" spans="1:14" x14ac:dyDescent="0.25">
      <c r="A521" s="4"/>
      <c r="N521" s="5"/>
    </row>
    <row r="522" spans="1:14" x14ac:dyDescent="0.25">
      <c r="A522" s="4"/>
      <c r="N522" s="5"/>
    </row>
    <row r="523" spans="1:14" x14ac:dyDescent="0.25">
      <c r="A523" s="4"/>
      <c r="N523" s="5"/>
    </row>
    <row r="524" spans="1:14" x14ac:dyDescent="0.25">
      <c r="A524" s="4"/>
      <c r="N524" s="5"/>
    </row>
    <row r="525" spans="1:14" x14ac:dyDescent="0.25">
      <c r="A525" s="4"/>
      <c r="N525" s="5"/>
    </row>
    <row r="526" spans="1:14" x14ac:dyDescent="0.25">
      <c r="A526" s="4"/>
      <c r="N526" s="5"/>
    </row>
    <row r="527" spans="1:14" x14ac:dyDescent="0.25">
      <c r="A527" s="4"/>
      <c r="N527" s="5"/>
    </row>
    <row r="528" spans="1:14" x14ac:dyDescent="0.25">
      <c r="A528" s="4"/>
      <c r="N528" s="5"/>
    </row>
    <row r="529" spans="1:14" x14ac:dyDescent="0.25">
      <c r="A529" s="4"/>
      <c r="N529" s="5"/>
    </row>
    <row r="530" spans="1:14" x14ac:dyDescent="0.25">
      <c r="A530" s="4"/>
      <c r="N530" s="5"/>
    </row>
    <row r="531" spans="1:14" x14ac:dyDescent="0.25">
      <c r="A531" s="4"/>
      <c r="N531" s="5"/>
    </row>
    <row r="532" spans="1:14" x14ac:dyDescent="0.25">
      <c r="A532" s="4"/>
      <c r="N532" s="5"/>
    </row>
    <row r="533" spans="1:14" x14ac:dyDescent="0.25">
      <c r="A533" s="4"/>
      <c r="N533" s="5"/>
    </row>
    <row r="534" spans="1:14" x14ac:dyDescent="0.25">
      <c r="A534" s="10" t="s">
        <v>147</v>
      </c>
      <c r="B534" s="11"/>
      <c r="C534" s="11"/>
      <c r="D534" s="11"/>
      <c r="E534" s="11"/>
      <c r="F534" s="11"/>
      <c r="N534" s="5"/>
    </row>
    <row r="535" spans="1:14" x14ac:dyDescent="0.25">
      <c r="A535" s="12" t="s">
        <v>13</v>
      </c>
      <c r="B535" s="22" t="s">
        <v>100</v>
      </c>
      <c r="C535" s="22">
        <f>MEDIAN(A501:J510)</f>
        <v>130.5</v>
      </c>
      <c r="N535" s="5"/>
    </row>
    <row r="536" spans="1:14" x14ac:dyDescent="0.25">
      <c r="A536" s="4"/>
      <c r="N536" s="5"/>
    </row>
    <row r="537" spans="1:14" x14ac:dyDescent="0.25">
      <c r="A537" s="10" t="s">
        <v>148</v>
      </c>
      <c r="B537" s="11"/>
      <c r="C537" s="11"/>
      <c r="D537" s="11"/>
      <c r="E537" s="11"/>
      <c r="F537" s="11"/>
      <c r="G537" s="11"/>
      <c r="H537" s="11"/>
      <c r="I537" s="11"/>
      <c r="N537" s="5"/>
    </row>
    <row r="538" spans="1:14" x14ac:dyDescent="0.25">
      <c r="A538" s="12" t="s">
        <v>13</v>
      </c>
      <c r="B538" s="22" t="s">
        <v>36</v>
      </c>
      <c r="C538" s="22" t="s">
        <v>149</v>
      </c>
      <c r="D538" s="22" t="s">
        <v>90</v>
      </c>
      <c r="E538" s="22" t="s">
        <v>143</v>
      </c>
      <c r="N538" s="5"/>
    </row>
    <row r="539" spans="1:14" x14ac:dyDescent="0.25">
      <c r="A539" s="4"/>
      <c r="B539" s="22">
        <f>MIN(A501:J510)</f>
        <v>118</v>
      </c>
      <c r="C539" s="22" t="s">
        <v>150</v>
      </c>
      <c r="D539" s="22">
        <f t="array" ref="D539:D546">FREQUENCY(A501:J510,E539:E545)</f>
        <v>5</v>
      </c>
      <c r="E539" s="22">
        <v>119</v>
      </c>
      <c r="N539" s="5"/>
    </row>
    <row r="540" spans="1:14" x14ac:dyDescent="0.25">
      <c r="A540" s="4"/>
      <c r="B540" s="22" t="s">
        <v>37</v>
      </c>
      <c r="C540" s="22" t="s">
        <v>151</v>
      </c>
      <c r="D540" s="22">
        <v>11</v>
      </c>
      <c r="E540" s="22">
        <v>124</v>
      </c>
      <c r="N540" s="5"/>
    </row>
    <row r="541" spans="1:14" x14ac:dyDescent="0.25">
      <c r="A541" s="4"/>
      <c r="B541" s="22">
        <f>MAX(A501:J510)</f>
        <v>148</v>
      </c>
      <c r="C541" s="22" t="s">
        <v>152</v>
      </c>
      <c r="D541" s="22">
        <v>25</v>
      </c>
      <c r="E541" s="22">
        <v>129</v>
      </c>
      <c r="N541" s="5"/>
    </row>
    <row r="542" spans="1:14" x14ac:dyDescent="0.25">
      <c r="A542" s="4"/>
      <c r="B542" s="22"/>
      <c r="C542" s="22" t="s">
        <v>153</v>
      </c>
      <c r="D542" s="22">
        <v>32</v>
      </c>
      <c r="E542" s="22">
        <v>134</v>
      </c>
      <c r="N542" s="5"/>
    </row>
    <row r="543" spans="1:14" x14ac:dyDescent="0.25">
      <c r="A543" s="4"/>
      <c r="B543" s="22"/>
      <c r="C543" s="22" t="s">
        <v>154</v>
      </c>
      <c r="D543" s="22">
        <v>16</v>
      </c>
      <c r="E543" s="22">
        <v>139</v>
      </c>
      <c r="N543" s="5"/>
    </row>
    <row r="544" spans="1:14" x14ac:dyDescent="0.25">
      <c r="A544" s="4"/>
      <c r="B544" s="22"/>
      <c r="C544" s="22" t="s">
        <v>155</v>
      </c>
      <c r="D544" s="22">
        <v>9</v>
      </c>
      <c r="E544" s="22">
        <v>144</v>
      </c>
      <c r="N544" s="5"/>
    </row>
    <row r="545" spans="1:14" x14ac:dyDescent="0.25">
      <c r="A545" s="4"/>
      <c r="B545" s="22"/>
      <c r="C545" s="22" t="s">
        <v>156</v>
      </c>
      <c r="D545" s="22">
        <v>2</v>
      </c>
      <c r="E545" s="22">
        <v>149</v>
      </c>
      <c r="N545" s="5"/>
    </row>
    <row r="546" spans="1:14" x14ac:dyDescent="0.25">
      <c r="A546" s="4"/>
      <c r="B546" s="22"/>
      <c r="C546" s="22"/>
      <c r="D546" s="22">
        <v>0</v>
      </c>
      <c r="E546" s="22"/>
      <c r="N546" s="5"/>
    </row>
    <row r="547" spans="1:14" x14ac:dyDescent="0.25">
      <c r="A547" s="4"/>
      <c r="N547" s="5"/>
    </row>
    <row r="548" spans="1:14" x14ac:dyDescent="0.25">
      <c r="A548" s="4"/>
      <c r="N548" s="5"/>
    </row>
    <row r="549" spans="1:14" x14ac:dyDescent="0.25">
      <c r="A549" s="4"/>
      <c r="N549" s="5"/>
    </row>
    <row r="550" spans="1:14" x14ac:dyDescent="0.25">
      <c r="A550" s="4"/>
      <c r="N550" s="5"/>
    </row>
    <row r="551" spans="1:14" x14ac:dyDescent="0.25">
      <c r="A551" s="4"/>
      <c r="N551" s="5"/>
    </row>
    <row r="552" spans="1:14" x14ac:dyDescent="0.25">
      <c r="A552" s="4"/>
      <c r="N552" s="5"/>
    </row>
    <row r="553" spans="1:14" x14ac:dyDescent="0.25">
      <c r="A553" s="4"/>
      <c r="N553" s="5"/>
    </row>
    <row r="554" spans="1:14" x14ac:dyDescent="0.25">
      <c r="A554" s="4"/>
      <c r="N554" s="5"/>
    </row>
    <row r="555" spans="1:14" x14ac:dyDescent="0.25">
      <c r="A555" s="4"/>
      <c r="N555" s="5"/>
    </row>
    <row r="556" spans="1:14" x14ac:dyDescent="0.25">
      <c r="A556" s="4"/>
      <c r="N556" s="5"/>
    </row>
    <row r="557" spans="1:14" x14ac:dyDescent="0.25">
      <c r="A557" s="4"/>
      <c r="N557" s="5"/>
    </row>
    <row r="558" spans="1:14" x14ac:dyDescent="0.25">
      <c r="A558" s="4"/>
      <c r="N558" s="5"/>
    </row>
    <row r="559" spans="1:14" x14ac:dyDescent="0.25">
      <c r="A559" s="4"/>
      <c r="N559" s="5"/>
    </row>
    <row r="560" spans="1:14" x14ac:dyDescent="0.25">
      <c r="A560" s="4"/>
      <c r="N560" s="5"/>
    </row>
    <row r="561" spans="1:15" x14ac:dyDescent="0.25">
      <c r="A561" s="4"/>
      <c r="N561" s="5"/>
    </row>
    <row r="562" spans="1:15" x14ac:dyDescent="0.25">
      <c r="A562" s="4"/>
      <c r="N562" s="5"/>
    </row>
    <row r="563" spans="1:15" x14ac:dyDescent="0.25">
      <c r="A563" s="4"/>
      <c r="N563" s="5"/>
    </row>
    <row r="564" spans="1:15" x14ac:dyDescent="0.25">
      <c r="A564" s="4"/>
      <c r="N564" s="5"/>
    </row>
    <row r="565" spans="1:15" ht="16.5" thickBot="1" x14ac:dyDescent="0.3">
      <c r="A565" s="31"/>
      <c r="B565" s="18"/>
      <c r="C565" s="18"/>
      <c r="D565" s="18"/>
      <c r="E565" s="18"/>
      <c r="F565" s="18"/>
      <c r="G565" s="18"/>
      <c r="H565" s="18"/>
      <c r="I565" s="18"/>
      <c r="J565" s="18"/>
      <c r="K565" s="18"/>
      <c r="L565" s="18"/>
      <c r="M565" s="18"/>
      <c r="N565" s="19"/>
    </row>
    <row r="566" spans="1:15" ht="16.5" thickBot="1" x14ac:dyDescent="0.3"/>
    <row r="567" spans="1:15" ht="15.75" customHeight="1" x14ac:dyDescent="0.25">
      <c r="A567" s="95" t="s">
        <v>157</v>
      </c>
      <c r="B567" s="96"/>
      <c r="C567" s="96"/>
      <c r="D567" s="96"/>
      <c r="E567" s="96"/>
      <c r="F567" s="96"/>
      <c r="G567" s="96"/>
      <c r="H567" s="96"/>
      <c r="I567" s="96"/>
      <c r="J567" s="96"/>
      <c r="K567" s="96"/>
      <c r="L567" s="96"/>
      <c r="M567" s="96"/>
      <c r="N567" s="97"/>
      <c r="O567" s="35"/>
    </row>
    <row r="568" spans="1:15" x14ac:dyDescent="0.25">
      <c r="A568" s="98"/>
      <c r="B568" s="99"/>
      <c r="C568" s="99"/>
      <c r="D568" s="99"/>
      <c r="E568" s="99"/>
      <c r="F568" s="99"/>
      <c r="G568" s="99"/>
      <c r="H568" s="99"/>
      <c r="I568" s="99"/>
      <c r="J568" s="99"/>
      <c r="K568" s="99"/>
      <c r="L568" s="99"/>
      <c r="M568" s="99"/>
      <c r="N568" s="100"/>
      <c r="O568" s="35"/>
    </row>
    <row r="569" spans="1:15" x14ac:dyDescent="0.25">
      <c r="A569" s="98"/>
      <c r="B569" s="99"/>
      <c r="C569" s="99"/>
      <c r="D569" s="99"/>
      <c r="E569" s="99"/>
      <c r="F569" s="99"/>
      <c r="G569" s="99"/>
      <c r="H569" s="99"/>
      <c r="I569" s="99"/>
      <c r="J569" s="99"/>
      <c r="K569" s="99"/>
      <c r="L569" s="99"/>
      <c r="M569" s="99"/>
      <c r="N569" s="100"/>
      <c r="O569" s="35"/>
    </row>
    <row r="570" spans="1:15" ht="16.5" thickBot="1" x14ac:dyDescent="0.3">
      <c r="A570" s="101"/>
      <c r="B570" s="102"/>
      <c r="C570" s="102"/>
      <c r="D570" s="102"/>
      <c r="E570" s="102"/>
      <c r="F570" s="102"/>
      <c r="G570" s="102"/>
      <c r="H570" s="102"/>
      <c r="I570" s="102"/>
      <c r="J570" s="102"/>
      <c r="K570" s="102"/>
      <c r="L570" s="102"/>
      <c r="M570" s="102"/>
      <c r="N570" s="103"/>
      <c r="O570" s="35"/>
    </row>
    <row r="571" spans="1:15" x14ac:dyDescent="0.25">
      <c r="A571" s="4" t="s">
        <v>158</v>
      </c>
      <c r="N571" s="5"/>
    </row>
    <row r="572" spans="1:15" x14ac:dyDescent="0.25">
      <c r="A572" s="36" t="s">
        <v>159</v>
      </c>
      <c r="B572" s="7">
        <v>45</v>
      </c>
      <c r="C572" s="7">
        <v>35</v>
      </c>
      <c r="D572" s="7">
        <v>40</v>
      </c>
      <c r="E572" s="7">
        <v>38</v>
      </c>
      <c r="F572" s="7">
        <v>42</v>
      </c>
      <c r="G572" s="7">
        <v>37</v>
      </c>
      <c r="H572" s="7">
        <v>39</v>
      </c>
      <c r="I572" s="7">
        <v>43</v>
      </c>
      <c r="J572" s="7">
        <v>44</v>
      </c>
      <c r="K572" s="7">
        <v>41</v>
      </c>
      <c r="N572" s="5"/>
    </row>
    <row r="573" spans="1:15" x14ac:dyDescent="0.25">
      <c r="A573" s="36" t="s">
        <v>160</v>
      </c>
      <c r="B573" s="7">
        <v>32</v>
      </c>
      <c r="C573" s="7">
        <v>28</v>
      </c>
      <c r="D573" s="7">
        <v>30</v>
      </c>
      <c r="E573" s="7">
        <v>34</v>
      </c>
      <c r="F573" s="7">
        <v>33</v>
      </c>
      <c r="G573" s="7">
        <v>35</v>
      </c>
      <c r="H573" s="7">
        <v>31</v>
      </c>
      <c r="I573" s="7">
        <v>29</v>
      </c>
      <c r="J573" s="7">
        <v>36</v>
      </c>
      <c r="K573" s="7">
        <v>37</v>
      </c>
      <c r="N573" s="5"/>
    </row>
    <row r="574" spans="1:15" x14ac:dyDescent="0.25">
      <c r="A574" s="36" t="s">
        <v>161</v>
      </c>
      <c r="B574" s="7">
        <v>40</v>
      </c>
      <c r="C574" s="7">
        <v>39</v>
      </c>
      <c r="D574" s="7">
        <v>42</v>
      </c>
      <c r="E574" s="7">
        <v>41</v>
      </c>
      <c r="F574" s="7">
        <v>38</v>
      </c>
      <c r="G574" s="7">
        <v>43</v>
      </c>
      <c r="H574" s="7">
        <v>45</v>
      </c>
      <c r="I574" s="7">
        <v>44</v>
      </c>
      <c r="J574" s="7">
        <v>41</v>
      </c>
      <c r="K574" s="7">
        <v>37</v>
      </c>
      <c r="N574" s="5"/>
    </row>
    <row r="575" spans="1:15" x14ac:dyDescent="0.25">
      <c r="A575" s="4"/>
      <c r="N575" s="5"/>
    </row>
    <row r="576" spans="1:15" x14ac:dyDescent="0.25">
      <c r="A576" s="127" t="s">
        <v>11</v>
      </c>
      <c r="B576" s="128"/>
      <c r="C576" s="128"/>
      <c r="D576" s="128"/>
      <c r="E576" s="128"/>
      <c r="F576" s="128"/>
      <c r="G576" s="128"/>
      <c r="H576" s="128"/>
      <c r="I576" s="128"/>
      <c r="J576" s="128"/>
      <c r="K576" s="128"/>
      <c r="L576" s="128"/>
      <c r="M576" s="128"/>
      <c r="N576" s="129"/>
    </row>
    <row r="577" spans="1:14" x14ac:dyDescent="0.25">
      <c r="A577" s="23"/>
      <c r="B577" s="24"/>
      <c r="C577" s="24"/>
      <c r="D577" s="24"/>
      <c r="E577" s="24"/>
      <c r="F577" s="24"/>
      <c r="G577" s="24"/>
      <c r="H577" s="24"/>
      <c r="I577" s="24"/>
      <c r="J577" s="24"/>
      <c r="K577" s="24"/>
      <c r="L577" s="24"/>
      <c r="M577" s="24"/>
      <c r="N577" s="25"/>
    </row>
    <row r="578" spans="1:14" x14ac:dyDescent="0.25">
      <c r="A578" s="10" t="s">
        <v>162</v>
      </c>
      <c r="B578" s="11"/>
      <c r="C578" s="11"/>
      <c r="D578" s="11"/>
      <c r="E578" s="11"/>
      <c r="F578" s="11"/>
      <c r="G578" s="11"/>
      <c r="H578" s="11"/>
      <c r="N578" s="5"/>
    </row>
    <row r="579" spans="1:14" x14ac:dyDescent="0.25">
      <c r="A579" s="12" t="s">
        <v>13</v>
      </c>
      <c r="N579" s="5"/>
    </row>
    <row r="580" spans="1:14" x14ac:dyDescent="0.25">
      <c r="A580" s="4"/>
      <c r="N580" s="5"/>
    </row>
    <row r="581" spans="1:14" x14ac:dyDescent="0.25">
      <c r="A581" s="4"/>
      <c r="N581" s="5"/>
    </row>
    <row r="582" spans="1:14" x14ac:dyDescent="0.25">
      <c r="A582" s="4"/>
      <c r="N582" s="5"/>
    </row>
    <row r="583" spans="1:14" x14ac:dyDescent="0.25">
      <c r="A583" s="4"/>
      <c r="N583" s="5"/>
    </row>
    <row r="584" spans="1:14" x14ac:dyDescent="0.25">
      <c r="A584" s="4"/>
      <c r="N584" s="5"/>
    </row>
    <row r="585" spans="1:14" x14ac:dyDescent="0.25">
      <c r="A585" s="4"/>
      <c r="N585" s="5"/>
    </row>
    <row r="586" spans="1:14" x14ac:dyDescent="0.25">
      <c r="A586" s="4"/>
      <c r="N586" s="5"/>
    </row>
    <row r="587" spans="1:14" x14ac:dyDescent="0.25">
      <c r="A587" s="4"/>
      <c r="N587" s="5"/>
    </row>
    <row r="588" spans="1:14" x14ac:dyDescent="0.25">
      <c r="A588" s="4"/>
      <c r="N588" s="5"/>
    </row>
    <row r="589" spans="1:14" x14ac:dyDescent="0.25">
      <c r="A589" s="4"/>
      <c r="N589" s="5"/>
    </row>
    <row r="590" spans="1:14" x14ac:dyDescent="0.25">
      <c r="A590" s="4"/>
      <c r="N590" s="5"/>
    </row>
    <row r="591" spans="1:14" x14ac:dyDescent="0.25">
      <c r="A591" s="4"/>
      <c r="N591" s="5"/>
    </row>
    <row r="592" spans="1:14" x14ac:dyDescent="0.25">
      <c r="A592" s="4"/>
      <c r="N592" s="5"/>
    </row>
    <row r="593" spans="1:14" x14ac:dyDescent="0.25">
      <c r="A593" s="4"/>
      <c r="N593" s="5"/>
    </row>
    <row r="594" spans="1:14" x14ac:dyDescent="0.25">
      <c r="A594" s="4"/>
      <c r="N594" s="5"/>
    </row>
    <row r="595" spans="1:14" x14ac:dyDescent="0.25">
      <c r="A595" s="4"/>
      <c r="N595" s="5"/>
    </row>
    <row r="596" spans="1:14" x14ac:dyDescent="0.25">
      <c r="A596" s="4"/>
      <c r="N596" s="5"/>
    </row>
    <row r="597" spans="1:14" x14ac:dyDescent="0.25">
      <c r="A597" s="4"/>
      <c r="N597" s="5"/>
    </row>
    <row r="598" spans="1:14" x14ac:dyDescent="0.25">
      <c r="A598" s="10" t="s">
        <v>163</v>
      </c>
      <c r="B598" s="11"/>
      <c r="C598" s="11"/>
      <c r="D598" s="11"/>
      <c r="E598" s="11"/>
      <c r="F598" s="11"/>
      <c r="G598" s="11"/>
      <c r="N598" s="5"/>
    </row>
    <row r="599" spans="1:14" x14ac:dyDescent="0.25">
      <c r="A599" s="12" t="s">
        <v>13</v>
      </c>
      <c r="B599" s="13" t="s">
        <v>159</v>
      </c>
      <c r="C599" s="22">
        <f>AVERAGE(B572:K572)</f>
        <v>40.4</v>
      </c>
      <c r="N599" s="5"/>
    </row>
    <row r="600" spans="1:14" x14ac:dyDescent="0.25">
      <c r="A600" s="4"/>
      <c r="B600" s="13" t="s">
        <v>160</v>
      </c>
      <c r="C600" s="22">
        <f t="shared" ref="C600:C601" si="0">AVERAGE(B573:K573)</f>
        <v>32.5</v>
      </c>
      <c r="N600" s="5"/>
    </row>
    <row r="601" spans="1:14" x14ac:dyDescent="0.25">
      <c r="A601" s="4"/>
      <c r="B601" s="13" t="s">
        <v>161</v>
      </c>
      <c r="C601" s="22">
        <f t="shared" si="0"/>
        <v>41</v>
      </c>
      <c r="N601" s="5"/>
    </row>
    <row r="602" spans="1:14" x14ac:dyDescent="0.25">
      <c r="A602" s="4"/>
      <c r="N602" s="5"/>
    </row>
    <row r="603" spans="1:14" x14ac:dyDescent="0.25">
      <c r="A603" s="4"/>
      <c r="N603" s="5"/>
    </row>
    <row r="604" spans="1:14" x14ac:dyDescent="0.25">
      <c r="A604" s="10" t="s">
        <v>164</v>
      </c>
      <c r="B604" s="11"/>
      <c r="C604" s="11"/>
      <c r="D604" s="11"/>
      <c r="E604" s="11"/>
      <c r="F604" s="11"/>
      <c r="G604" s="11"/>
      <c r="N604" s="5"/>
    </row>
    <row r="605" spans="1:14" x14ac:dyDescent="0.25">
      <c r="A605" s="12" t="s">
        <v>13</v>
      </c>
      <c r="B605" s="13" t="s">
        <v>159</v>
      </c>
      <c r="C605" s="22">
        <f>(G606-F606)</f>
        <v>10</v>
      </c>
      <c r="E605" s="13"/>
      <c r="F605" s="22" t="s">
        <v>36</v>
      </c>
      <c r="G605" s="22" t="s">
        <v>37</v>
      </c>
      <c r="N605" s="5"/>
    </row>
    <row r="606" spans="1:14" x14ac:dyDescent="0.25">
      <c r="A606" s="4"/>
      <c r="B606" s="13" t="s">
        <v>160</v>
      </c>
      <c r="C606" s="22">
        <f>(G607-F607)</f>
        <v>9</v>
      </c>
      <c r="E606" s="13" t="s">
        <v>159</v>
      </c>
      <c r="F606" s="22">
        <f>MIN(B572:K572)</f>
        <v>35</v>
      </c>
      <c r="G606" s="22">
        <f>MAX(B572:K572)</f>
        <v>45</v>
      </c>
      <c r="N606" s="5"/>
    </row>
    <row r="607" spans="1:14" x14ac:dyDescent="0.25">
      <c r="A607" s="4"/>
      <c r="B607" s="13" t="s">
        <v>161</v>
      </c>
      <c r="C607" s="22">
        <f>(G608-F608)</f>
        <v>8</v>
      </c>
      <c r="E607" s="13" t="s">
        <v>160</v>
      </c>
      <c r="F607" s="22">
        <f t="shared" ref="F607" si="1">MIN(B573:K573)</f>
        <v>28</v>
      </c>
      <c r="G607" s="22">
        <f t="shared" ref="G607:G608" si="2">MAX(B573:K573)</f>
        <v>37</v>
      </c>
      <c r="N607" s="5"/>
    </row>
    <row r="608" spans="1:14" ht="16.5" thickBot="1" x14ac:dyDescent="0.3">
      <c r="A608" s="31"/>
      <c r="B608" s="18"/>
      <c r="C608" s="37"/>
      <c r="D608" s="18"/>
      <c r="E608" s="17" t="s">
        <v>161</v>
      </c>
      <c r="F608" s="33">
        <f>MIN(B574:K574)</f>
        <v>37</v>
      </c>
      <c r="G608" s="33">
        <f t="shared" si="2"/>
        <v>45</v>
      </c>
      <c r="H608" s="18"/>
      <c r="I608" s="18"/>
      <c r="J608" s="18"/>
      <c r="K608" s="18"/>
      <c r="L608" s="18"/>
      <c r="M608" s="18"/>
      <c r="N608" s="19"/>
    </row>
    <row r="609" spans="1:14" ht="16.5" thickBot="1" x14ac:dyDescent="0.3"/>
    <row r="610" spans="1:14" ht="30" customHeight="1" thickBot="1" x14ac:dyDescent="0.3">
      <c r="A610" s="109" t="s">
        <v>165</v>
      </c>
      <c r="B610" s="110"/>
      <c r="C610" s="110"/>
      <c r="D610" s="110"/>
      <c r="E610" s="110"/>
      <c r="F610" s="110"/>
      <c r="G610" s="110"/>
      <c r="H610" s="110"/>
      <c r="I610" s="110"/>
      <c r="J610" s="110"/>
      <c r="K610" s="110"/>
      <c r="L610" s="110"/>
      <c r="M610" s="110"/>
      <c r="N610" s="111"/>
    </row>
    <row r="611" spans="1:14" ht="16.5" thickBot="1" x14ac:dyDescent="0.3"/>
    <row r="612" spans="1:14" ht="15.75" customHeight="1" x14ac:dyDescent="0.25">
      <c r="A612" s="95" t="s">
        <v>166</v>
      </c>
      <c r="B612" s="96"/>
      <c r="C612" s="96"/>
      <c r="D612" s="96"/>
      <c r="E612" s="96"/>
      <c r="F612" s="96"/>
      <c r="G612" s="96"/>
      <c r="H612" s="96"/>
      <c r="I612" s="96"/>
      <c r="J612" s="96"/>
      <c r="K612" s="96"/>
      <c r="L612" s="96"/>
      <c r="M612" s="96"/>
      <c r="N612" s="97"/>
    </row>
    <row r="613" spans="1:14" ht="15.75" customHeight="1" x14ac:dyDescent="0.25">
      <c r="A613" s="98"/>
      <c r="B613" s="99"/>
      <c r="C613" s="99"/>
      <c r="D613" s="99"/>
      <c r="E613" s="99"/>
      <c r="F613" s="99"/>
      <c r="G613" s="99"/>
      <c r="H613" s="99"/>
      <c r="I613" s="99"/>
      <c r="J613" s="99"/>
      <c r="K613" s="99"/>
      <c r="L613" s="99"/>
      <c r="M613" s="99"/>
      <c r="N613" s="100"/>
    </row>
    <row r="614" spans="1:14" ht="15.75" customHeight="1" x14ac:dyDescent="0.25">
      <c r="A614" s="98"/>
      <c r="B614" s="99"/>
      <c r="C614" s="99"/>
      <c r="D614" s="99"/>
      <c r="E614" s="99"/>
      <c r="F614" s="99"/>
      <c r="G614" s="99"/>
      <c r="H614" s="99"/>
      <c r="I614" s="99"/>
      <c r="J614" s="99"/>
      <c r="K614" s="99"/>
      <c r="L614" s="99"/>
      <c r="M614" s="99"/>
      <c r="N614" s="100"/>
    </row>
    <row r="615" spans="1:14" ht="16.5" thickBot="1" x14ac:dyDescent="0.3">
      <c r="A615" s="101"/>
      <c r="B615" s="102"/>
      <c r="C615" s="102"/>
      <c r="D615" s="102"/>
      <c r="E615" s="102"/>
      <c r="F615" s="102"/>
      <c r="G615" s="102"/>
      <c r="H615" s="102"/>
      <c r="I615" s="102"/>
      <c r="J615" s="102"/>
      <c r="K615" s="102"/>
      <c r="L615" s="102"/>
      <c r="M615" s="102"/>
      <c r="N615" s="103"/>
    </row>
    <row r="616" spans="1:14" x14ac:dyDescent="0.25">
      <c r="A616" s="4" t="s">
        <v>167</v>
      </c>
      <c r="N616" s="5"/>
    </row>
    <row r="617" spans="1:14" x14ac:dyDescent="0.25">
      <c r="A617" s="20">
        <v>-2.5</v>
      </c>
      <c r="B617" s="7">
        <v>1.3</v>
      </c>
      <c r="C617" s="7">
        <v>-0.8</v>
      </c>
      <c r="D617" s="7">
        <v>-1.9</v>
      </c>
      <c r="E617" s="7">
        <v>2.1</v>
      </c>
      <c r="F617" s="7">
        <v>0.5</v>
      </c>
      <c r="G617" s="7">
        <v>-1.2</v>
      </c>
      <c r="H617" s="7">
        <v>1.8</v>
      </c>
      <c r="I617" s="7">
        <v>-0.5</v>
      </c>
      <c r="J617" s="7">
        <v>2.2999999999999998</v>
      </c>
      <c r="N617" s="5"/>
    </row>
    <row r="618" spans="1:14" x14ac:dyDescent="0.25">
      <c r="A618" s="20">
        <v>-0.7</v>
      </c>
      <c r="B618" s="7">
        <v>1.2</v>
      </c>
      <c r="C618" s="7">
        <v>-1.5</v>
      </c>
      <c r="D618" s="7">
        <v>-0.3</v>
      </c>
      <c r="E618" s="7">
        <v>2.6</v>
      </c>
      <c r="F618" s="7">
        <v>1.1000000000000001</v>
      </c>
      <c r="G618" s="7">
        <v>-1.7</v>
      </c>
      <c r="H618" s="7">
        <v>0.9</v>
      </c>
      <c r="I618" s="7">
        <v>-1.4</v>
      </c>
      <c r="J618" s="7">
        <v>0.3</v>
      </c>
      <c r="N618" s="5"/>
    </row>
    <row r="619" spans="1:14" x14ac:dyDescent="0.25">
      <c r="A619" s="20">
        <v>1.9</v>
      </c>
      <c r="B619" s="7">
        <v>-1.1000000000000001</v>
      </c>
      <c r="C619" s="7">
        <v>-0.4</v>
      </c>
      <c r="D619" s="7">
        <v>2.2000000000000002</v>
      </c>
      <c r="E619" s="7">
        <v>-0.9</v>
      </c>
      <c r="F619" s="7">
        <v>1.6</v>
      </c>
      <c r="G619" s="7">
        <v>-0.6</v>
      </c>
      <c r="H619" s="7">
        <v>-1.3</v>
      </c>
      <c r="I619" s="7">
        <v>2.4</v>
      </c>
      <c r="J619" s="7">
        <v>0.7</v>
      </c>
      <c r="N619" s="5"/>
    </row>
    <row r="620" spans="1:14" x14ac:dyDescent="0.25">
      <c r="A620" s="20">
        <v>-1.8</v>
      </c>
      <c r="B620" s="7">
        <v>1.5</v>
      </c>
      <c r="C620" s="7">
        <v>-0.2</v>
      </c>
      <c r="D620" s="7">
        <v>-2.1</v>
      </c>
      <c r="E620" s="7">
        <v>2.8</v>
      </c>
      <c r="F620" s="7">
        <v>0.8</v>
      </c>
      <c r="G620" s="7">
        <v>-1.6</v>
      </c>
      <c r="H620" s="7">
        <v>1.4</v>
      </c>
      <c r="I620" s="7">
        <v>-0.1</v>
      </c>
      <c r="J620" s="7">
        <v>2.5</v>
      </c>
      <c r="N620" s="5"/>
    </row>
    <row r="621" spans="1:14" x14ac:dyDescent="0.25">
      <c r="A621" s="20">
        <v>-1</v>
      </c>
      <c r="B621" s="7">
        <v>1.7</v>
      </c>
      <c r="C621" s="7">
        <v>-0.9</v>
      </c>
      <c r="D621" s="7">
        <v>-2</v>
      </c>
      <c r="E621" s="7">
        <v>2.7</v>
      </c>
      <c r="F621" s="7">
        <v>0.6</v>
      </c>
      <c r="G621" s="7">
        <v>-1.4</v>
      </c>
      <c r="H621" s="7">
        <v>1.1000000000000001</v>
      </c>
      <c r="I621" s="7">
        <v>-0.3</v>
      </c>
      <c r="J621" s="7">
        <v>2</v>
      </c>
      <c r="N621" s="5"/>
    </row>
    <row r="622" spans="1:14" x14ac:dyDescent="0.25">
      <c r="A622" s="4"/>
      <c r="N622" s="5"/>
    </row>
    <row r="623" spans="1:14" x14ac:dyDescent="0.25">
      <c r="A623" s="127" t="s">
        <v>11</v>
      </c>
      <c r="B623" s="128"/>
      <c r="C623" s="128"/>
      <c r="D623" s="128"/>
      <c r="E623" s="128"/>
      <c r="F623" s="128"/>
      <c r="G623" s="128"/>
      <c r="H623" s="128"/>
      <c r="I623" s="128"/>
      <c r="J623" s="128"/>
      <c r="K623" s="128"/>
      <c r="L623" s="128"/>
      <c r="M623" s="128"/>
      <c r="N623" s="129"/>
    </row>
    <row r="624" spans="1:14" x14ac:dyDescent="0.25">
      <c r="A624" s="23"/>
      <c r="B624" s="24"/>
      <c r="C624" s="24"/>
      <c r="D624" s="24"/>
      <c r="E624" s="24"/>
      <c r="F624" s="24"/>
      <c r="G624" s="24"/>
      <c r="H624" s="24"/>
      <c r="I624" s="24"/>
      <c r="J624" s="24"/>
      <c r="K624" s="24"/>
      <c r="L624" s="24"/>
      <c r="M624" s="24"/>
      <c r="N624" s="25"/>
    </row>
    <row r="625" spans="1:14" x14ac:dyDescent="0.25">
      <c r="A625" s="10" t="s">
        <v>168</v>
      </c>
      <c r="B625" s="11"/>
      <c r="C625" s="11"/>
      <c r="D625" s="11"/>
      <c r="E625" s="11"/>
      <c r="F625" s="11"/>
      <c r="N625" s="5"/>
    </row>
    <row r="626" spans="1:14" x14ac:dyDescent="0.25">
      <c r="A626" s="12" t="s">
        <v>13</v>
      </c>
      <c r="B626" s="38">
        <f>SKEW(A617:J621)</f>
        <v>5.4546017084340551E-2</v>
      </c>
      <c r="N626" s="5"/>
    </row>
    <row r="627" spans="1:14" x14ac:dyDescent="0.25">
      <c r="A627" s="4"/>
      <c r="N627" s="5"/>
    </row>
    <row r="628" spans="1:14" x14ac:dyDescent="0.25">
      <c r="A628" s="10" t="s">
        <v>169</v>
      </c>
      <c r="B628" s="11"/>
      <c r="C628" s="11"/>
      <c r="D628" s="11"/>
      <c r="E628" s="11"/>
      <c r="N628" s="5"/>
    </row>
    <row r="629" spans="1:14" x14ac:dyDescent="0.25">
      <c r="A629" s="12" t="s">
        <v>13</v>
      </c>
      <c r="B629" s="39">
        <f>KURT(A617:J621)</f>
        <v>-1.3042496425917365</v>
      </c>
      <c r="N629" s="5"/>
    </row>
    <row r="630" spans="1:14" x14ac:dyDescent="0.25">
      <c r="A630" s="4"/>
      <c r="N630" s="5"/>
    </row>
    <row r="631" spans="1:14" x14ac:dyDescent="0.25">
      <c r="A631" s="10" t="s">
        <v>170</v>
      </c>
      <c r="B631" s="11"/>
      <c r="C631" s="11"/>
      <c r="D631" s="11"/>
      <c r="E631" s="11"/>
      <c r="F631" s="11"/>
      <c r="G631" s="11"/>
      <c r="H631" s="11"/>
      <c r="I631" s="11"/>
      <c r="J631" s="11"/>
      <c r="N631" s="5"/>
    </row>
    <row r="632" spans="1:14" ht="16.5" thickBot="1" x14ac:dyDescent="0.3">
      <c r="A632" s="21" t="s">
        <v>13</v>
      </c>
      <c r="B632" s="17" t="s">
        <v>171</v>
      </c>
      <c r="C632" s="17"/>
      <c r="D632" s="17"/>
      <c r="E632" s="17"/>
      <c r="F632" s="17"/>
      <c r="G632" s="17"/>
      <c r="H632" s="17"/>
      <c r="I632" s="18"/>
      <c r="J632" s="18"/>
      <c r="K632" s="18"/>
      <c r="L632" s="18"/>
      <c r="M632" s="18"/>
      <c r="N632" s="19"/>
    </row>
    <row r="633" spans="1:14" ht="16.5" thickBot="1" x14ac:dyDescent="0.3"/>
    <row r="634" spans="1:14" ht="15.75" customHeight="1" x14ac:dyDescent="0.25">
      <c r="A634" s="95" t="s">
        <v>172</v>
      </c>
      <c r="B634" s="96"/>
      <c r="C634" s="96"/>
      <c r="D634" s="96"/>
      <c r="E634" s="96"/>
      <c r="F634" s="96"/>
      <c r="G634" s="96"/>
      <c r="H634" s="96"/>
      <c r="I634" s="96"/>
      <c r="J634" s="96"/>
      <c r="K634" s="96"/>
      <c r="L634" s="96"/>
      <c r="M634" s="96"/>
      <c r="N634" s="97"/>
    </row>
    <row r="635" spans="1:14" x14ac:dyDescent="0.25">
      <c r="A635" s="98"/>
      <c r="B635" s="99"/>
      <c r="C635" s="99"/>
      <c r="D635" s="99"/>
      <c r="E635" s="99"/>
      <c r="F635" s="99"/>
      <c r="G635" s="99"/>
      <c r="H635" s="99"/>
      <c r="I635" s="99"/>
      <c r="J635" s="99"/>
      <c r="K635" s="99"/>
      <c r="L635" s="99"/>
      <c r="M635" s="99"/>
      <c r="N635" s="100"/>
    </row>
    <row r="636" spans="1:14" x14ac:dyDescent="0.25">
      <c r="A636" s="98"/>
      <c r="B636" s="99"/>
      <c r="C636" s="99"/>
      <c r="D636" s="99"/>
      <c r="E636" s="99"/>
      <c r="F636" s="99"/>
      <c r="G636" s="99"/>
      <c r="H636" s="99"/>
      <c r="I636" s="99"/>
      <c r="J636" s="99"/>
      <c r="K636" s="99"/>
      <c r="L636" s="99"/>
      <c r="M636" s="99"/>
      <c r="N636" s="100"/>
    </row>
    <row r="637" spans="1:14" ht="16.5" thickBot="1" x14ac:dyDescent="0.3">
      <c r="A637" s="101"/>
      <c r="B637" s="102"/>
      <c r="C637" s="102"/>
      <c r="D637" s="102"/>
      <c r="E637" s="102"/>
      <c r="F637" s="102"/>
      <c r="G637" s="102"/>
      <c r="H637" s="102"/>
      <c r="I637" s="102"/>
      <c r="J637" s="102"/>
      <c r="K637" s="102"/>
      <c r="L637" s="102"/>
      <c r="M637" s="102"/>
      <c r="N637" s="103"/>
    </row>
    <row r="638" spans="1:14" x14ac:dyDescent="0.25">
      <c r="A638" s="4" t="s">
        <v>173</v>
      </c>
      <c r="N638" s="5"/>
    </row>
    <row r="639" spans="1:14" x14ac:dyDescent="0.25">
      <c r="A639" s="20">
        <v>2.5</v>
      </c>
      <c r="B639" s="7">
        <v>4.8</v>
      </c>
      <c r="C639" s="7">
        <v>3.2</v>
      </c>
      <c r="D639" s="7">
        <v>2.1</v>
      </c>
      <c r="E639" s="7">
        <v>4.5</v>
      </c>
      <c r="F639" s="7">
        <v>2.9</v>
      </c>
      <c r="G639" s="7">
        <v>2.2999999999999998</v>
      </c>
      <c r="H639" s="7">
        <v>3.1</v>
      </c>
      <c r="I639" s="7">
        <v>4.2</v>
      </c>
      <c r="J639" s="7">
        <v>3.9</v>
      </c>
      <c r="K639" s="7">
        <v>2.8</v>
      </c>
      <c r="L639" s="7">
        <v>4.0999999999999996</v>
      </c>
      <c r="N639" s="5"/>
    </row>
    <row r="640" spans="1:14" x14ac:dyDescent="0.25">
      <c r="A640" s="20">
        <v>2.6</v>
      </c>
      <c r="B640" s="7">
        <v>2.4</v>
      </c>
      <c r="C640" s="7">
        <v>4.7</v>
      </c>
      <c r="D640" s="7">
        <v>3.3</v>
      </c>
      <c r="E640" s="7">
        <v>2.7</v>
      </c>
      <c r="F640" s="7">
        <v>3</v>
      </c>
      <c r="G640" s="7">
        <v>4.3</v>
      </c>
      <c r="H640" s="7">
        <v>3.7</v>
      </c>
      <c r="I640" s="7">
        <v>2.2000000000000002</v>
      </c>
      <c r="J640" s="7">
        <v>3.6</v>
      </c>
      <c r="K640" s="7">
        <v>4</v>
      </c>
      <c r="L640" s="7">
        <v>2.7</v>
      </c>
      <c r="N640" s="5"/>
    </row>
    <row r="641" spans="1:14" x14ac:dyDescent="0.25">
      <c r="A641" s="20">
        <v>3.8</v>
      </c>
      <c r="B641" s="7">
        <v>3.5</v>
      </c>
      <c r="C641" s="7">
        <v>3.2</v>
      </c>
      <c r="D641" s="7">
        <v>4.4000000000000004</v>
      </c>
      <c r="E641" s="7">
        <v>2</v>
      </c>
      <c r="F641" s="7">
        <v>3.4</v>
      </c>
      <c r="G641" s="7">
        <v>3.1</v>
      </c>
      <c r="H641" s="7">
        <v>2.9</v>
      </c>
      <c r="I641" s="7">
        <v>4.5999999999999996</v>
      </c>
      <c r="J641" s="7">
        <v>3.3</v>
      </c>
      <c r="K641" s="7">
        <v>2.5</v>
      </c>
      <c r="L641" s="7">
        <v>4.9000000000000004</v>
      </c>
      <c r="N641" s="5"/>
    </row>
    <row r="642" spans="1:14" x14ac:dyDescent="0.25">
      <c r="A642" s="20">
        <v>2.8</v>
      </c>
      <c r="B642" s="7">
        <v>3</v>
      </c>
      <c r="C642" s="7">
        <v>4.2</v>
      </c>
      <c r="D642" s="7">
        <v>3.9</v>
      </c>
      <c r="E642" s="7">
        <v>2.8</v>
      </c>
      <c r="F642" s="7">
        <v>4.0999999999999996</v>
      </c>
      <c r="G642" s="7">
        <v>2.6</v>
      </c>
      <c r="H642" s="7">
        <v>2.4</v>
      </c>
      <c r="I642" s="7">
        <v>4.7</v>
      </c>
      <c r="J642" s="7">
        <v>3.3</v>
      </c>
      <c r="K642" s="7">
        <v>2.7</v>
      </c>
      <c r="L642" s="7">
        <v>3</v>
      </c>
      <c r="N642" s="5"/>
    </row>
    <row r="643" spans="1:14" x14ac:dyDescent="0.25">
      <c r="A643" s="20">
        <v>4.3</v>
      </c>
      <c r="B643" s="7">
        <v>3.7</v>
      </c>
      <c r="C643" s="7">
        <v>2.2000000000000002</v>
      </c>
      <c r="D643" s="7">
        <v>3.6</v>
      </c>
      <c r="E643" s="7">
        <v>4</v>
      </c>
      <c r="F643" s="7">
        <v>2.7</v>
      </c>
      <c r="G643" s="7">
        <v>3.8</v>
      </c>
      <c r="H643" s="7">
        <v>3.5</v>
      </c>
      <c r="I643" s="7">
        <v>3.2</v>
      </c>
      <c r="J643" s="7">
        <v>4.4000000000000004</v>
      </c>
      <c r="K643" s="7">
        <v>2</v>
      </c>
      <c r="L643" s="7">
        <v>3.4</v>
      </c>
      <c r="N643" s="5"/>
    </row>
    <row r="644" spans="1:14" x14ac:dyDescent="0.25">
      <c r="A644" s="20">
        <v>3.1</v>
      </c>
      <c r="B644" s="7">
        <v>2.9</v>
      </c>
      <c r="C644" s="7">
        <v>4.5999999999999996</v>
      </c>
      <c r="D644" s="7">
        <v>3.3</v>
      </c>
      <c r="E644" s="7">
        <v>2.5</v>
      </c>
      <c r="F644" s="7">
        <v>4.9000000000000004</v>
      </c>
      <c r="G644" s="7">
        <v>2.8</v>
      </c>
      <c r="H644" s="7">
        <v>3</v>
      </c>
      <c r="I644" s="7">
        <v>4.2</v>
      </c>
      <c r="J644" s="7">
        <v>3.9</v>
      </c>
      <c r="K644" s="7">
        <v>2.8</v>
      </c>
      <c r="L644" s="7">
        <v>4.0999999999999996</v>
      </c>
      <c r="N644" s="5"/>
    </row>
    <row r="645" spans="1:14" x14ac:dyDescent="0.25">
      <c r="A645" s="20">
        <v>2.6</v>
      </c>
      <c r="B645" s="7">
        <v>2.4</v>
      </c>
      <c r="C645" s="7">
        <v>4.7</v>
      </c>
      <c r="D645" s="7">
        <v>3.3</v>
      </c>
      <c r="E645" s="7">
        <v>2.7</v>
      </c>
      <c r="F645" s="7">
        <v>3</v>
      </c>
      <c r="G645" s="7">
        <v>4.3</v>
      </c>
      <c r="H645" s="7">
        <v>3.7</v>
      </c>
      <c r="I645" s="7">
        <v>2.2000000000000002</v>
      </c>
      <c r="J645" s="7">
        <v>3.6</v>
      </c>
      <c r="K645" s="7">
        <v>4</v>
      </c>
      <c r="L645" s="7">
        <v>2.7</v>
      </c>
      <c r="N645" s="5"/>
    </row>
    <row r="646" spans="1:14" x14ac:dyDescent="0.25">
      <c r="A646" s="20">
        <v>3.8</v>
      </c>
      <c r="B646" s="7">
        <v>3.5</v>
      </c>
      <c r="C646" s="7">
        <v>3.2</v>
      </c>
      <c r="D646" s="7">
        <v>4.4000000000000004</v>
      </c>
      <c r="E646" s="7">
        <v>2</v>
      </c>
      <c r="F646" s="7">
        <v>3.4</v>
      </c>
      <c r="G646" s="7">
        <v>3.1</v>
      </c>
      <c r="H646" s="7">
        <v>2.9</v>
      </c>
      <c r="I646" s="7">
        <v>4.5999999999999996</v>
      </c>
      <c r="J646" s="7">
        <v>3.3</v>
      </c>
      <c r="K646" s="7">
        <v>2.5</v>
      </c>
      <c r="L646" s="7">
        <v>4.9000000000000004</v>
      </c>
      <c r="N646" s="5"/>
    </row>
    <row r="647" spans="1:14" x14ac:dyDescent="0.25">
      <c r="A647" s="4"/>
      <c r="N647" s="5"/>
    </row>
    <row r="648" spans="1:14" x14ac:dyDescent="0.25">
      <c r="A648" s="127" t="s">
        <v>11</v>
      </c>
      <c r="B648" s="128"/>
      <c r="C648" s="128"/>
      <c r="D648" s="128"/>
      <c r="E648" s="128"/>
      <c r="F648" s="128"/>
      <c r="G648" s="128"/>
      <c r="H648" s="128"/>
      <c r="I648" s="128"/>
      <c r="J648" s="128"/>
      <c r="K648" s="128"/>
      <c r="L648" s="128"/>
      <c r="M648" s="128"/>
      <c r="N648" s="129"/>
    </row>
    <row r="649" spans="1:14" x14ac:dyDescent="0.25">
      <c r="A649" s="23"/>
      <c r="B649" s="24"/>
      <c r="C649" s="24"/>
      <c r="D649" s="24"/>
      <c r="E649" s="24"/>
      <c r="F649" s="24"/>
      <c r="G649" s="24"/>
      <c r="H649" s="24"/>
      <c r="I649" s="24"/>
      <c r="J649" s="24"/>
      <c r="K649" s="24"/>
      <c r="L649" s="24"/>
      <c r="M649" s="24"/>
      <c r="N649" s="25"/>
    </row>
    <row r="650" spans="1:14" x14ac:dyDescent="0.25">
      <c r="A650" s="10" t="s">
        <v>174</v>
      </c>
      <c r="B650" s="11"/>
      <c r="C650" s="11"/>
      <c r="D650" s="11"/>
      <c r="E650" s="11"/>
      <c r="F650" s="11"/>
      <c r="N650" s="5"/>
    </row>
    <row r="651" spans="1:14" x14ac:dyDescent="0.25">
      <c r="A651" s="12" t="s">
        <v>13</v>
      </c>
      <c r="B651" s="39">
        <f>SKEW(A639:L646)</f>
        <v>0.22402536454542335</v>
      </c>
      <c r="N651" s="5"/>
    </row>
    <row r="652" spans="1:14" x14ac:dyDescent="0.25">
      <c r="A652" s="4"/>
      <c r="N652" s="5"/>
    </row>
    <row r="653" spans="1:14" x14ac:dyDescent="0.25">
      <c r="A653" s="10" t="s">
        <v>175</v>
      </c>
      <c r="B653" s="11"/>
      <c r="C653" s="11"/>
      <c r="D653" s="11"/>
      <c r="E653" s="11"/>
      <c r="F653" s="11"/>
      <c r="N653" s="5"/>
    </row>
    <row r="654" spans="1:14" x14ac:dyDescent="0.25">
      <c r="A654" s="12" t="s">
        <v>13</v>
      </c>
      <c r="B654" s="39">
        <f>KURT(A639:L646)</f>
        <v>-0.93120912452529181</v>
      </c>
      <c r="N654" s="5"/>
    </row>
    <row r="655" spans="1:14" x14ac:dyDescent="0.25">
      <c r="A655" s="4"/>
      <c r="N655" s="5"/>
    </row>
    <row r="656" spans="1:14" x14ac:dyDescent="0.25">
      <c r="A656" s="10" t="s">
        <v>176</v>
      </c>
      <c r="B656" s="11"/>
      <c r="C656" s="11"/>
      <c r="D656" s="11"/>
      <c r="E656" s="11"/>
      <c r="F656" s="11"/>
      <c r="G656" s="11"/>
      <c r="H656" s="11"/>
      <c r="I656" s="11"/>
      <c r="J656" s="11"/>
      <c r="N656" s="5"/>
    </row>
    <row r="657" spans="1:14" x14ac:dyDescent="0.25">
      <c r="A657" s="12" t="s">
        <v>13</v>
      </c>
      <c r="B657" s="13" t="s">
        <v>177</v>
      </c>
      <c r="C657" s="13"/>
      <c r="D657" s="13"/>
      <c r="E657" s="13"/>
      <c r="F657" s="13"/>
      <c r="G657" s="13"/>
      <c r="H657" s="13"/>
      <c r="I657" s="13"/>
      <c r="J657" s="13"/>
      <c r="K657" s="13"/>
      <c r="N657" s="5"/>
    </row>
    <row r="658" spans="1:14" ht="16.5" thickBot="1" x14ac:dyDescent="0.3">
      <c r="A658" s="31"/>
      <c r="B658" s="17" t="s">
        <v>178</v>
      </c>
      <c r="C658" s="17"/>
      <c r="D658" s="17"/>
      <c r="E658" s="17"/>
      <c r="F658" s="17"/>
      <c r="G658" s="17"/>
      <c r="H658" s="17"/>
      <c r="I658" s="17"/>
      <c r="J658" s="17"/>
      <c r="K658" s="17"/>
      <c r="L658" s="18"/>
      <c r="M658" s="18"/>
      <c r="N658" s="19"/>
    </row>
    <row r="659" spans="1:14" ht="16.5" thickBot="1" x14ac:dyDescent="0.3"/>
    <row r="660" spans="1:14" ht="15.75" customHeight="1" x14ac:dyDescent="0.25">
      <c r="A660" s="95" t="s">
        <v>179</v>
      </c>
      <c r="B660" s="96"/>
      <c r="C660" s="96"/>
      <c r="D660" s="96"/>
      <c r="E660" s="96"/>
      <c r="F660" s="96"/>
      <c r="G660" s="96"/>
      <c r="H660" s="96"/>
      <c r="I660" s="96"/>
      <c r="J660" s="96"/>
      <c r="K660" s="96"/>
      <c r="L660" s="96"/>
      <c r="M660" s="96"/>
      <c r="N660" s="97"/>
    </row>
    <row r="661" spans="1:14" ht="15.75" customHeight="1" x14ac:dyDescent="0.25">
      <c r="A661" s="98"/>
      <c r="B661" s="99"/>
      <c r="C661" s="99"/>
      <c r="D661" s="99"/>
      <c r="E661" s="99"/>
      <c r="F661" s="99"/>
      <c r="G661" s="99"/>
      <c r="H661" s="99"/>
      <c r="I661" s="99"/>
      <c r="J661" s="99"/>
      <c r="K661" s="99"/>
      <c r="L661" s="99"/>
      <c r="M661" s="99"/>
      <c r="N661" s="100"/>
    </row>
    <row r="662" spans="1:14" ht="15.75" customHeight="1" x14ac:dyDescent="0.25">
      <c r="A662" s="98"/>
      <c r="B662" s="99"/>
      <c r="C662" s="99"/>
      <c r="D662" s="99"/>
      <c r="E662" s="99"/>
      <c r="F662" s="99"/>
      <c r="G662" s="99"/>
      <c r="H662" s="99"/>
      <c r="I662" s="99"/>
      <c r="J662" s="99"/>
      <c r="K662" s="99"/>
      <c r="L662" s="99"/>
      <c r="M662" s="99"/>
      <c r="N662" s="100"/>
    </row>
    <row r="663" spans="1:14" ht="16.5" thickBot="1" x14ac:dyDescent="0.3">
      <c r="A663" s="101"/>
      <c r="B663" s="102"/>
      <c r="C663" s="102"/>
      <c r="D663" s="102"/>
      <c r="E663" s="102"/>
      <c r="F663" s="102"/>
      <c r="G663" s="102"/>
      <c r="H663" s="102"/>
      <c r="I663" s="102"/>
      <c r="J663" s="102"/>
      <c r="K663" s="102"/>
      <c r="L663" s="102"/>
      <c r="M663" s="102"/>
      <c r="N663" s="103"/>
    </row>
    <row r="664" spans="1:14" x14ac:dyDescent="0.25">
      <c r="A664" s="4" t="s">
        <v>63</v>
      </c>
      <c r="N664" s="5"/>
    </row>
    <row r="665" spans="1:14" x14ac:dyDescent="0.25">
      <c r="A665" s="20">
        <v>4</v>
      </c>
      <c r="B665" s="7">
        <v>5</v>
      </c>
      <c r="C665" s="7">
        <v>3</v>
      </c>
      <c r="D665" s="7">
        <v>4</v>
      </c>
      <c r="E665" s="7">
        <v>4</v>
      </c>
      <c r="F665" s="7">
        <v>3</v>
      </c>
      <c r="G665" s="7">
        <v>2</v>
      </c>
      <c r="H665" s="7">
        <v>5</v>
      </c>
      <c r="I665" s="7">
        <v>4</v>
      </c>
      <c r="J665" s="7">
        <v>3</v>
      </c>
      <c r="N665" s="5"/>
    </row>
    <row r="666" spans="1:14" x14ac:dyDescent="0.25">
      <c r="A666" s="20">
        <v>5</v>
      </c>
      <c r="B666" s="7">
        <v>4</v>
      </c>
      <c r="C666" s="7">
        <v>2</v>
      </c>
      <c r="D666" s="7">
        <v>3</v>
      </c>
      <c r="E666" s="7">
        <v>4</v>
      </c>
      <c r="F666" s="7">
        <v>5</v>
      </c>
      <c r="G666" s="7">
        <v>3</v>
      </c>
      <c r="H666" s="7">
        <v>4</v>
      </c>
      <c r="I666" s="7">
        <v>5</v>
      </c>
      <c r="J666" s="7">
        <v>3</v>
      </c>
      <c r="N666" s="5"/>
    </row>
    <row r="667" spans="1:14" x14ac:dyDescent="0.25">
      <c r="A667" s="20">
        <v>4</v>
      </c>
      <c r="B667" s="7">
        <v>3</v>
      </c>
      <c r="C667" s="7">
        <v>2</v>
      </c>
      <c r="D667" s="7">
        <v>4</v>
      </c>
      <c r="E667" s="7">
        <v>5</v>
      </c>
      <c r="F667" s="7">
        <v>3</v>
      </c>
      <c r="G667" s="7">
        <v>4</v>
      </c>
      <c r="H667" s="7">
        <v>5</v>
      </c>
      <c r="I667" s="7">
        <v>4</v>
      </c>
      <c r="J667" s="7">
        <v>3</v>
      </c>
      <c r="N667" s="5"/>
    </row>
    <row r="668" spans="1:14" x14ac:dyDescent="0.25">
      <c r="A668" s="20">
        <v>3</v>
      </c>
      <c r="B668" s="7">
        <v>4</v>
      </c>
      <c r="C668" s="7">
        <v>5</v>
      </c>
      <c r="D668" s="7">
        <v>2</v>
      </c>
      <c r="E668" s="7">
        <v>3</v>
      </c>
      <c r="F668" s="7">
        <v>4</v>
      </c>
      <c r="G668" s="7">
        <v>4</v>
      </c>
      <c r="H668" s="7">
        <v>3</v>
      </c>
      <c r="I668" s="7">
        <v>5</v>
      </c>
      <c r="J668" s="7">
        <v>4</v>
      </c>
      <c r="N668" s="5"/>
    </row>
    <row r="669" spans="1:14" x14ac:dyDescent="0.25">
      <c r="A669" s="20">
        <v>3</v>
      </c>
      <c r="B669" s="7">
        <v>4</v>
      </c>
      <c r="C669" s="7">
        <v>5</v>
      </c>
      <c r="D669" s="7">
        <v>4</v>
      </c>
      <c r="E669" s="7">
        <v>2</v>
      </c>
      <c r="F669" s="7">
        <v>3</v>
      </c>
      <c r="G669" s="7">
        <v>4</v>
      </c>
      <c r="H669" s="7">
        <v>5</v>
      </c>
      <c r="I669" s="7">
        <v>3</v>
      </c>
      <c r="J669" s="7">
        <v>4</v>
      </c>
      <c r="N669" s="5"/>
    </row>
    <row r="670" spans="1:14" x14ac:dyDescent="0.25">
      <c r="A670" s="20">
        <v>5</v>
      </c>
      <c r="B670" s="7">
        <v>4</v>
      </c>
      <c r="C670" s="7">
        <v>3</v>
      </c>
      <c r="D670" s="7">
        <v>4</v>
      </c>
      <c r="E670" s="7">
        <v>5</v>
      </c>
      <c r="F670" s="7">
        <v>3</v>
      </c>
      <c r="G670" s="7">
        <v>4</v>
      </c>
      <c r="H670" s="7">
        <v>5</v>
      </c>
      <c r="I670" s="7">
        <v>4</v>
      </c>
      <c r="J670" s="7">
        <v>3</v>
      </c>
      <c r="N670" s="5"/>
    </row>
    <row r="671" spans="1:14" x14ac:dyDescent="0.25">
      <c r="A671" s="20">
        <v>3</v>
      </c>
      <c r="B671" s="7">
        <v>4</v>
      </c>
      <c r="C671" s="7">
        <v>5</v>
      </c>
      <c r="D671" s="7">
        <v>2</v>
      </c>
      <c r="E671" s="7">
        <v>3</v>
      </c>
      <c r="F671" s="7">
        <v>4</v>
      </c>
      <c r="G671" s="7">
        <v>4</v>
      </c>
      <c r="H671" s="7">
        <v>3</v>
      </c>
      <c r="I671" s="7">
        <v>5</v>
      </c>
      <c r="J671" s="7">
        <v>4</v>
      </c>
      <c r="N671" s="5"/>
    </row>
    <row r="672" spans="1:14" x14ac:dyDescent="0.25">
      <c r="A672" s="20">
        <v>3</v>
      </c>
      <c r="B672" s="7">
        <v>4</v>
      </c>
      <c r="C672" s="7">
        <v>5</v>
      </c>
      <c r="D672" s="7">
        <v>4</v>
      </c>
      <c r="E672" s="7">
        <v>2</v>
      </c>
      <c r="F672" s="7">
        <v>3</v>
      </c>
      <c r="G672" s="7">
        <v>4</v>
      </c>
      <c r="H672" s="7">
        <v>5</v>
      </c>
      <c r="I672" s="7">
        <v>3</v>
      </c>
      <c r="J672" s="7">
        <v>4</v>
      </c>
      <c r="N672" s="5"/>
    </row>
    <row r="673" spans="1:14" x14ac:dyDescent="0.25">
      <c r="A673" s="20">
        <v>5</v>
      </c>
      <c r="B673" s="7">
        <v>4</v>
      </c>
      <c r="C673" s="7">
        <v>3</v>
      </c>
      <c r="D673" s="7">
        <v>4</v>
      </c>
      <c r="E673" s="7">
        <v>5</v>
      </c>
      <c r="F673" s="7">
        <v>3</v>
      </c>
      <c r="G673" s="7">
        <v>4</v>
      </c>
      <c r="H673" s="7">
        <v>5</v>
      </c>
      <c r="I673" s="7">
        <v>4</v>
      </c>
      <c r="J673" s="7">
        <v>3</v>
      </c>
      <c r="N673" s="5"/>
    </row>
    <row r="674" spans="1:14" x14ac:dyDescent="0.25">
      <c r="A674" s="20">
        <v>3</v>
      </c>
      <c r="B674" s="7">
        <v>4</v>
      </c>
      <c r="C674" s="7">
        <v>5</v>
      </c>
      <c r="D674" s="7">
        <v>2</v>
      </c>
      <c r="E674" s="7">
        <v>3</v>
      </c>
      <c r="F674" s="7">
        <v>4</v>
      </c>
      <c r="G674" s="7">
        <v>4</v>
      </c>
      <c r="H674" s="7">
        <v>3</v>
      </c>
      <c r="I674" s="7">
        <v>5</v>
      </c>
      <c r="J674" s="7">
        <v>4</v>
      </c>
      <c r="N674" s="5"/>
    </row>
    <row r="675" spans="1:14" x14ac:dyDescent="0.25">
      <c r="A675" s="4"/>
      <c r="N675" s="5"/>
    </row>
    <row r="676" spans="1:14" x14ac:dyDescent="0.25">
      <c r="A676" s="127" t="s">
        <v>11</v>
      </c>
      <c r="B676" s="128"/>
      <c r="C676" s="128"/>
      <c r="D676" s="128"/>
      <c r="E676" s="128"/>
      <c r="F676" s="128"/>
      <c r="G676" s="128"/>
      <c r="H676" s="128"/>
      <c r="I676" s="128"/>
      <c r="J676" s="128"/>
      <c r="K676" s="128"/>
      <c r="L676" s="128"/>
      <c r="M676" s="128"/>
      <c r="N676" s="129"/>
    </row>
    <row r="677" spans="1:14" x14ac:dyDescent="0.25">
      <c r="A677" s="23"/>
      <c r="B677" s="24"/>
      <c r="C677" s="24"/>
      <c r="D677" s="24"/>
      <c r="E677" s="24"/>
      <c r="F677" s="24"/>
      <c r="G677" s="24"/>
      <c r="H677" s="24"/>
      <c r="I677" s="24"/>
      <c r="J677" s="24"/>
      <c r="K677" s="24"/>
      <c r="L677" s="24"/>
      <c r="M677" s="24"/>
      <c r="N677" s="25"/>
    </row>
    <row r="678" spans="1:14" x14ac:dyDescent="0.25">
      <c r="A678" s="10" t="s">
        <v>180</v>
      </c>
      <c r="B678" s="11"/>
      <c r="C678" s="11"/>
      <c r="D678" s="11"/>
      <c r="E678" s="11"/>
      <c r="F678" s="11"/>
      <c r="N678" s="5"/>
    </row>
    <row r="679" spans="1:14" x14ac:dyDescent="0.25">
      <c r="A679" s="12" t="s">
        <v>13</v>
      </c>
      <c r="B679" s="22">
        <f>SKEW(A665:J674)</f>
        <v>-0.21090973977304461</v>
      </c>
      <c r="N679" s="5"/>
    </row>
    <row r="680" spans="1:14" x14ac:dyDescent="0.25">
      <c r="A680" s="4"/>
      <c r="N680" s="5"/>
    </row>
    <row r="681" spans="1:14" x14ac:dyDescent="0.25">
      <c r="A681" s="10" t="s">
        <v>181</v>
      </c>
      <c r="B681" s="11"/>
      <c r="C681" s="11"/>
      <c r="D681" s="11"/>
      <c r="E681" s="11"/>
      <c r="F681" s="11"/>
      <c r="N681" s="5"/>
    </row>
    <row r="682" spans="1:14" x14ac:dyDescent="0.25">
      <c r="A682" s="12" t="s">
        <v>13</v>
      </c>
      <c r="B682" s="22">
        <f>KURT(A665:J674)</f>
        <v>-0.74525627211662515</v>
      </c>
      <c r="N682" s="5"/>
    </row>
    <row r="683" spans="1:14" x14ac:dyDescent="0.25">
      <c r="A683" s="4"/>
      <c r="N683" s="5"/>
    </row>
    <row r="684" spans="1:14" x14ac:dyDescent="0.25">
      <c r="A684" s="10" t="s">
        <v>182</v>
      </c>
      <c r="B684" s="11"/>
      <c r="C684" s="11"/>
      <c r="D684" s="11"/>
      <c r="E684" s="11"/>
      <c r="F684" s="11"/>
      <c r="G684" s="11"/>
      <c r="H684" s="11"/>
      <c r="I684" s="11"/>
      <c r="J684" s="11"/>
      <c r="K684" s="11"/>
      <c r="L684" s="11"/>
      <c r="N684" s="5"/>
    </row>
    <row r="685" spans="1:14" x14ac:dyDescent="0.25">
      <c r="A685" s="12" t="s">
        <v>13</v>
      </c>
      <c r="B685" s="13" t="s">
        <v>183</v>
      </c>
      <c r="C685" s="13"/>
      <c r="D685" s="13"/>
      <c r="E685" s="13"/>
      <c r="F685" s="13"/>
      <c r="G685" s="13"/>
      <c r="H685" s="13"/>
      <c r="I685" s="13"/>
      <c r="J685" s="13"/>
      <c r="N685" s="5"/>
    </row>
    <row r="686" spans="1:14" x14ac:dyDescent="0.25">
      <c r="A686" s="4"/>
      <c r="B686" s="13" t="s">
        <v>184</v>
      </c>
      <c r="C686" s="13"/>
      <c r="D686" s="13"/>
      <c r="E686" s="13"/>
      <c r="F686" s="13"/>
      <c r="G686" s="13"/>
      <c r="H686" s="13"/>
      <c r="I686" s="13"/>
      <c r="J686" s="13"/>
      <c r="N686" s="5"/>
    </row>
    <row r="687" spans="1:14" ht="16.5" thickBot="1" x14ac:dyDescent="0.3">
      <c r="A687" s="31"/>
      <c r="B687" s="17" t="s">
        <v>185</v>
      </c>
      <c r="C687" s="17"/>
      <c r="D687" s="17"/>
      <c r="E687" s="17"/>
      <c r="F687" s="17"/>
      <c r="G687" s="17"/>
      <c r="H687" s="17"/>
      <c r="I687" s="17"/>
      <c r="J687" s="17"/>
      <c r="K687" s="18"/>
      <c r="L687" s="18"/>
      <c r="M687" s="18"/>
      <c r="N687" s="19"/>
    </row>
    <row r="688" spans="1:14" ht="16.5" thickBot="1" x14ac:dyDescent="0.3"/>
    <row r="689" spans="1:14" ht="15.75" customHeight="1" x14ac:dyDescent="0.25">
      <c r="A689" s="95" t="s">
        <v>186</v>
      </c>
      <c r="B689" s="96"/>
      <c r="C689" s="96"/>
      <c r="D689" s="96"/>
      <c r="E689" s="96"/>
      <c r="F689" s="96"/>
      <c r="G689" s="96"/>
      <c r="H689" s="96"/>
      <c r="I689" s="96"/>
      <c r="J689" s="96"/>
      <c r="K689" s="96"/>
      <c r="L689" s="96"/>
      <c r="M689" s="96"/>
      <c r="N689" s="97"/>
    </row>
    <row r="690" spans="1:14" x14ac:dyDescent="0.25">
      <c r="A690" s="98"/>
      <c r="B690" s="99"/>
      <c r="C690" s="99"/>
      <c r="D690" s="99"/>
      <c r="E690" s="99"/>
      <c r="F690" s="99"/>
      <c r="G690" s="99"/>
      <c r="H690" s="99"/>
      <c r="I690" s="99"/>
      <c r="J690" s="99"/>
      <c r="K690" s="99"/>
      <c r="L690" s="99"/>
      <c r="M690" s="99"/>
      <c r="N690" s="100"/>
    </row>
    <row r="691" spans="1:14" x14ac:dyDescent="0.25">
      <c r="A691" s="98"/>
      <c r="B691" s="99"/>
      <c r="C691" s="99"/>
      <c r="D691" s="99"/>
      <c r="E691" s="99"/>
      <c r="F691" s="99"/>
      <c r="G691" s="99"/>
      <c r="H691" s="99"/>
      <c r="I691" s="99"/>
      <c r="J691" s="99"/>
      <c r="K691" s="99"/>
      <c r="L691" s="99"/>
      <c r="M691" s="99"/>
      <c r="N691" s="100"/>
    </row>
    <row r="692" spans="1:14" ht="16.5" thickBot="1" x14ac:dyDescent="0.3">
      <c r="A692" s="101"/>
      <c r="B692" s="102"/>
      <c r="C692" s="102"/>
      <c r="D692" s="102"/>
      <c r="E692" s="102"/>
      <c r="F692" s="102"/>
      <c r="G692" s="102"/>
      <c r="H692" s="102"/>
      <c r="I692" s="102"/>
      <c r="J692" s="102"/>
      <c r="K692" s="102"/>
      <c r="L692" s="102"/>
      <c r="M692" s="102"/>
      <c r="N692" s="103"/>
    </row>
    <row r="693" spans="1:14" x14ac:dyDescent="0.25">
      <c r="A693" s="4" t="s">
        <v>187</v>
      </c>
      <c r="N693" s="5"/>
    </row>
    <row r="694" spans="1:14" x14ac:dyDescent="0.25">
      <c r="A694" s="20">
        <v>280</v>
      </c>
      <c r="B694" s="7">
        <v>350</v>
      </c>
      <c r="C694" s="7">
        <v>310</v>
      </c>
      <c r="D694" s="7">
        <v>270</v>
      </c>
      <c r="E694" s="7">
        <v>390</v>
      </c>
      <c r="F694" s="7">
        <v>320</v>
      </c>
      <c r="G694" s="7">
        <v>290</v>
      </c>
      <c r="H694" s="7">
        <v>340</v>
      </c>
      <c r="I694" s="7">
        <v>310</v>
      </c>
      <c r="J694" s="7">
        <v>380</v>
      </c>
      <c r="N694" s="5"/>
    </row>
    <row r="695" spans="1:14" x14ac:dyDescent="0.25">
      <c r="A695" s="20">
        <v>270</v>
      </c>
      <c r="B695" s="7">
        <v>350</v>
      </c>
      <c r="C695" s="7">
        <v>300</v>
      </c>
      <c r="D695" s="7">
        <v>330</v>
      </c>
      <c r="E695" s="7">
        <v>370</v>
      </c>
      <c r="F695" s="7">
        <v>310</v>
      </c>
      <c r="G695" s="7">
        <v>280</v>
      </c>
      <c r="H695" s="7">
        <v>320</v>
      </c>
      <c r="I695" s="7">
        <v>350</v>
      </c>
      <c r="J695" s="7">
        <v>290</v>
      </c>
      <c r="N695" s="5"/>
    </row>
    <row r="696" spans="1:14" x14ac:dyDescent="0.25">
      <c r="A696" s="20">
        <v>270</v>
      </c>
      <c r="B696" s="7">
        <v>350</v>
      </c>
      <c r="C696" s="7">
        <v>300</v>
      </c>
      <c r="D696" s="7">
        <v>330</v>
      </c>
      <c r="E696" s="7">
        <v>370</v>
      </c>
      <c r="F696" s="7">
        <v>310</v>
      </c>
      <c r="G696" s="7">
        <v>280</v>
      </c>
      <c r="H696" s="7">
        <v>320</v>
      </c>
      <c r="I696" s="7">
        <v>350</v>
      </c>
      <c r="J696" s="7">
        <v>290</v>
      </c>
      <c r="N696" s="5"/>
    </row>
    <row r="697" spans="1:14" x14ac:dyDescent="0.25">
      <c r="A697" s="20">
        <v>270</v>
      </c>
      <c r="B697" s="7">
        <v>350</v>
      </c>
      <c r="C697" s="7">
        <v>300</v>
      </c>
      <c r="D697" s="7">
        <v>330</v>
      </c>
      <c r="E697" s="7">
        <v>370</v>
      </c>
      <c r="F697" s="7">
        <v>310</v>
      </c>
      <c r="G697" s="7">
        <v>280</v>
      </c>
      <c r="H697" s="7">
        <v>320</v>
      </c>
      <c r="I697" s="7">
        <v>350</v>
      </c>
      <c r="J697" s="7">
        <v>290</v>
      </c>
      <c r="N697" s="5"/>
    </row>
    <row r="698" spans="1:14" x14ac:dyDescent="0.25">
      <c r="A698" s="20">
        <v>270</v>
      </c>
      <c r="B698" s="7">
        <v>350</v>
      </c>
      <c r="C698" s="7">
        <v>300</v>
      </c>
      <c r="D698" s="7">
        <v>330</v>
      </c>
      <c r="E698" s="7">
        <v>370</v>
      </c>
      <c r="F698" s="7">
        <v>310</v>
      </c>
      <c r="G698" s="7">
        <v>280</v>
      </c>
      <c r="H698" s="7">
        <v>320</v>
      </c>
      <c r="I698" s="7">
        <v>350</v>
      </c>
      <c r="J698" s="7">
        <v>290</v>
      </c>
      <c r="N698" s="5"/>
    </row>
    <row r="699" spans="1:14" x14ac:dyDescent="0.25">
      <c r="A699" s="20">
        <v>270</v>
      </c>
      <c r="B699" s="7">
        <v>350</v>
      </c>
      <c r="C699" s="7">
        <v>300</v>
      </c>
      <c r="D699" s="7">
        <v>330</v>
      </c>
      <c r="E699" s="7">
        <v>370</v>
      </c>
      <c r="F699" s="7">
        <v>310</v>
      </c>
      <c r="G699" s="7">
        <v>280</v>
      </c>
      <c r="H699" s="7">
        <v>320</v>
      </c>
      <c r="I699" s="7">
        <v>350</v>
      </c>
      <c r="J699" s="7">
        <v>290</v>
      </c>
      <c r="N699" s="5"/>
    </row>
    <row r="700" spans="1:14" x14ac:dyDescent="0.25">
      <c r="A700" s="20">
        <v>270</v>
      </c>
      <c r="B700" s="7">
        <v>350</v>
      </c>
      <c r="C700" s="7">
        <v>300</v>
      </c>
      <c r="D700" s="7">
        <v>330</v>
      </c>
      <c r="E700" s="7">
        <v>370</v>
      </c>
      <c r="F700" s="7">
        <v>310</v>
      </c>
      <c r="G700" s="7">
        <v>280</v>
      </c>
      <c r="H700" s="7">
        <v>320</v>
      </c>
      <c r="I700" s="7">
        <v>350</v>
      </c>
      <c r="J700" s="7">
        <v>290</v>
      </c>
      <c r="N700" s="5"/>
    </row>
    <row r="701" spans="1:14" x14ac:dyDescent="0.25">
      <c r="A701" s="20">
        <v>270</v>
      </c>
      <c r="B701" s="7">
        <v>350</v>
      </c>
      <c r="C701" s="7">
        <v>300</v>
      </c>
      <c r="D701" s="7">
        <v>330</v>
      </c>
      <c r="E701" s="7">
        <v>370</v>
      </c>
      <c r="F701" s="7">
        <v>310</v>
      </c>
      <c r="G701" s="7">
        <v>280</v>
      </c>
      <c r="H701" s="7">
        <v>320</v>
      </c>
      <c r="I701" s="7">
        <v>350</v>
      </c>
      <c r="J701" s="7">
        <v>290</v>
      </c>
      <c r="N701" s="5"/>
    </row>
    <row r="702" spans="1:14" x14ac:dyDescent="0.25">
      <c r="A702" s="20">
        <v>270</v>
      </c>
      <c r="B702" s="7">
        <v>350</v>
      </c>
      <c r="C702" s="7">
        <v>300</v>
      </c>
      <c r="D702" s="7">
        <v>330</v>
      </c>
      <c r="E702" s="7">
        <v>370</v>
      </c>
      <c r="F702" s="7">
        <v>310</v>
      </c>
      <c r="G702" s="7">
        <v>280</v>
      </c>
      <c r="H702" s="7">
        <v>320</v>
      </c>
      <c r="I702" s="7">
        <v>350</v>
      </c>
      <c r="J702" s="7">
        <v>290</v>
      </c>
      <c r="N702" s="5"/>
    </row>
    <row r="703" spans="1:14" x14ac:dyDescent="0.25">
      <c r="A703" s="20">
        <v>270</v>
      </c>
      <c r="B703" s="7">
        <v>350</v>
      </c>
      <c r="C703" s="7">
        <v>300</v>
      </c>
      <c r="D703" s="7">
        <v>330</v>
      </c>
      <c r="E703" s="7">
        <v>370</v>
      </c>
      <c r="F703" s="7">
        <v>310</v>
      </c>
      <c r="G703" s="7">
        <v>280</v>
      </c>
      <c r="H703" s="7">
        <v>320</v>
      </c>
      <c r="I703" s="7">
        <v>350</v>
      </c>
      <c r="J703" s="7">
        <v>290</v>
      </c>
      <c r="N703" s="5"/>
    </row>
    <row r="704" spans="1:14" x14ac:dyDescent="0.25">
      <c r="A704" s="4"/>
      <c r="N704" s="5"/>
    </row>
    <row r="705" spans="1:14" x14ac:dyDescent="0.25">
      <c r="A705" s="127" t="s">
        <v>11</v>
      </c>
      <c r="B705" s="128"/>
      <c r="C705" s="128"/>
      <c r="D705" s="128"/>
      <c r="E705" s="128"/>
      <c r="F705" s="128"/>
      <c r="G705" s="128"/>
      <c r="H705" s="128"/>
      <c r="I705" s="128"/>
      <c r="J705" s="128"/>
      <c r="K705" s="128"/>
      <c r="L705" s="128"/>
      <c r="M705" s="128"/>
      <c r="N705" s="129"/>
    </row>
    <row r="706" spans="1:14" x14ac:dyDescent="0.25">
      <c r="A706" s="23"/>
      <c r="B706" s="24"/>
      <c r="C706" s="24"/>
      <c r="D706" s="24"/>
      <c r="E706" s="24"/>
      <c r="F706" s="24"/>
      <c r="G706" s="24"/>
      <c r="H706" s="24"/>
      <c r="I706" s="24"/>
      <c r="J706" s="24"/>
      <c r="K706" s="24"/>
      <c r="L706" s="24"/>
      <c r="M706" s="24"/>
      <c r="N706" s="25"/>
    </row>
    <row r="707" spans="1:14" x14ac:dyDescent="0.25">
      <c r="A707" s="10" t="s">
        <v>188</v>
      </c>
      <c r="B707" s="11"/>
      <c r="C707" s="11"/>
      <c r="D707" s="11"/>
      <c r="E707" s="11"/>
      <c r="F707" s="11"/>
      <c r="N707" s="5"/>
    </row>
    <row r="708" spans="1:14" x14ac:dyDescent="0.25">
      <c r="A708" s="12" t="s">
        <v>13</v>
      </c>
      <c r="B708" s="39">
        <f>SKEW(A694:J703)</f>
        <v>0.2092186247974063</v>
      </c>
      <c r="N708" s="5"/>
    </row>
    <row r="709" spans="1:14" x14ac:dyDescent="0.25">
      <c r="A709" s="4"/>
      <c r="N709" s="5"/>
    </row>
    <row r="710" spans="1:14" x14ac:dyDescent="0.25">
      <c r="A710" s="10" t="s">
        <v>189</v>
      </c>
      <c r="B710" s="11"/>
      <c r="C710" s="11"/>
      <c r="D710" s="11"/>
      <c r="E710" s="11"/>
      <c r="F710" s="11"/>
      <c r="N710" s="5"/>
    </row>
    <row r="711" spans="1:14" x14ac:dyDescent="0.25">
      <c r="A711" s="12" t="s">
        <v>13</v>
      </c>
      <c r="B711" s="39">
        <f>KURT(A694:J703)</f>
        <v>-1.0374244845101974</v>
      </c>
      <c r="N711" s="5"/>
    </row>
    <row r="712" spans="1:14" x14ac:dyDescent="0.25">
      <c r="A712" s="4"/>
      <c r="N712" s="5"/>
    </row>
    <row r="713" spans="1:14" x14ac:dyDescent="0.25">
      <c r="A713" s="10" t="s">
        <v>190</v>
      </c>
      <c r="B713" s="11"/>
      <c r="C713" s="11"/>
      <c r="D713" s="11"/>
      <c r="E713" s="11"/>
      <c r="F713" s="11"/>
      <c r="G713" s="11"/>
      <c r="H713" s="11"/>
      <c r="I713" s="11"/>
      <c r="J713" s="11"/>
      <c r="K713" s="11"/>
      <c r="N713" s="5"/>
    </row>
    <row r="714" spans="1:14" x14ac:dyDescent="0.25">
      <c r="A714" s="12" t="s">
        <v>13</v>
      </c>
      <c r="B714" s="13" t="s">
        <v>191</v>
      </c>
      <c r="C714" s="13"/>
      <c r="D714" s="13"/>
      <c r="E714" s="13"/>
      <c r="F714" s="13"/>
      <c r="G714" s="13"/>
      <c r="H714" s="13"/>
      <c r="I714" s="13"/>
      <c r="J714" s="13"/>
      <c r="K714" s="13"/>
      <c r="L714" s="13"/>
      <c r="M714" s="13"/>
      <c r="N714" s="5"/>
    </row>
    <row r="715" spans="1:14" ht="16.5" thickBot="1" x14ac:dyDescent="0.3">
      <c r="A715" s="31"/>
      <c r="B715" s="17" t="s">
        <v>192</v>
      </c>
      <c r="C715" s="17"/>
      <c r="D715" s="17"/>
      <c r="E715" s="17"/>
      <c r="F715" s="17"/>
      <c r="G715" s="17"/>
      <c r="H715" s="17"/>
      <c r="I715" s="17"/>
      <c r="J715" s="17"/>
      <c r="K715" s="17"/>
      <c r="L715" s="17"/>
      <c r="M715" s="17"/>
      <c r="N715" s="19"/>
    </row>
    <row r="716" spans="1:14" ht="16.5" thickBot="1" x14ac:dyDescent="0.3"/>
    <row r="717" spans="1:14" ht="15.75" customHeight="1" x14ac:dyDescent="0.25">
      <c r="A717" s="95" t="s">
        <v>193</v>
      </c>
      <c r="B717" s="96"/>
      <c r="C717" s="96"/>
      <c r="D717" s="96"/>
      <c r="E717" s="96"/>
      <c r="F717" s="96"/>
      <c r="G717" s="96"/>
      <c r="H717" s="96"/>
      <c r="I717" s="96"/>
      <c r="J717" s="96"/>
      <c r="K717" s="96"/>
      <c r="L717" s="96"/>
      <c r="M717" s="96"/>
      <c r="N717" s="97"/>
    </row>
    <row r="718" spans="1:14" ht="15.75" customHeight="1" x14ac:dyDescent="0.25">
      <c r="A718" s="98"/>
      <c r="B718" s="99"/>
      <c r="C718" s="99"/>
      <c r="D718" s="99"/>
      <c r="E718" s="99"/>
      <c r="F718" s="99"/>
      <c r="G718" s="99"/>
      <c r="H718" s="99"/>
      <c r="I718" s="99"/>
      <c r="J718" s="99"/>
      <c r="K718" s="99"/>
      <c r="L718" s="99"/>
      <c r="M718" s="99"/>
      <c r="N718" s="100"/>
    </row>
    <row r="719" spans="1:14" ht="15.75" customHeight="1" x14ac:dyDescent="0.25">
      <c r="A719" s="98"/>
      <c r="B719" s="99"/>
      <c r="C719" s="99"/>
      <c r="D719" s="99"/>
      <c r="E719" s="99"/>
      <c r="F719" s="99"/>
      <c r="G719" s="99"/>
      <c r="H719" s="99"/>
      <c r="I719" s="99"/>
      <c r="J719" s="99"/>
      <c r="K719" s="99"/>
      <c r="L719" s="99"/>
      <c r="M719" s="99"/>
      <c r="N719" s="100"/>
    </row>
    <row r="720" spans="1:14" ht="16.5" thickBot="1" x14ac:dyDescent="0.3">
      <c r="A720" s="101"/>
      <c r="B720" s="102"/>
      <c r="C720" s="102"/>
      <c r="D720" s="102"/>
      <c r="E720" s="102"/>
      <c r="F720" s="102"/>
      <c r="G720" s="102"/>
      <c r="H720" s="102"/>
      <c r="I720" s="102"/>
      <c r="J720" s="102"/>
      <c r="K720" s="102"/>
      <c r="L720" s="102"/>
      <c r="M720" s="102"/>
      <c r="N720" s="103"/>
    </row>
    <row r="721" spans="1:14" x14ac:dyDescent="0.25">
      <c r="A721" s="4" t="s">
        <v>194</v>
      </c>
      <c r="N721" s="5"/>
    </row>
    <row r="722" spans="1:14" x14ac:dyDescent="0.25">
      <c r="A722" s="20">
        <v>12</v>
      </c>
      <c r="B722" s="7">
        <v>18</v>
      </c>
      <c r="C722" s="7">
        <v>15</v>
      </c>
      <c r="D722" s="7">
        <v>22</v>
      </c>
      <c r="E722" s="7">
        <v>20</v>
      </c>
      <c r="F722" s="7">
        <v>14</v>
      </c>
      <c r="G722" s="7">
        <v>16</v>
      </c>
      <c r="H722" s="7">
        <v>21</v>
      </c>
      <c r="I722" s="7">
        <v>19</v>
      </c>
      <c r="J722" s="7">
        <v>17</v>
      </c>
      <c r="N722" s="5"/>
    </row>
    <row r="723" spans="1:14" x14ac:dyDescent="0.25">
      <c r="A723" s="20">
        <v>22</v>
      </c>
      <c r="B723" s="7">
        <v>19</v>
      </c>
      <c r="C723" s="7">
        <v>13</v>
      </c>
      <c r="D723" s="7">
        <v>16</v>
      </c>
      <c r="E723" s="7">
        <v>21</v>
      </c>
      <c r="F723" s="7">
        <v>22</v>
      </c>
      <c r="G723" s="7">
        <v>17</v>
      </c>
      <c r="H723" s="7">
        <v>19</v>
      </c>
      <c r="I723" s="7">
        <v>22</v>
      </c>
      <c r="J723" s="7">
        <v>18</v>
      </c>
      <c r="N723" s="5"/>
    </row>
    <row r="724" spans="1:14" x14ac:dyDescent="0.25">
      <c r="A724" s="20">
        <v>14</v>
      </c>
      <c r="B724" s="7">
        <v>20</v>
      </c>
      <c r="C724" s="7">
        <v>19</v>
      </c>
      <c r="D724" s="7">
        <v>17</v>
      </c>
      <c r="E724" s="7">
        <v>22</v>
      </c>
      <c r="F724" s="7">
        <v>18</v>
      </c>
      <c r="G724" s="7">
        <v>15</v>
      </c>
      <c r="H724" s="7">
        <v>21</v>
      </c>
      <c r="I724" s="7">
        <v>20</v>
      </c>
      <c r="J724" s="7">
        <v>16</v>
      </c>
      <c r="N724" s="5"/>
    </row>
    <row r="725" spans="1:14" x14ac:dyDescent="0.25">
      <c r="A725" s="20">
        <v>12</v>
      </c>
      <c r="B725" s="7">
        <v>18</v>
      </c>
      <c r="C725" s="7">
        <v>15</v>
      </c>
      <c r="D725" s="7">
        <v>22</v>
      </c>
      <c r="E725" s="7">
        <v>20</v>
      </c>
      <c r="F725" s="7">
        <v>14</v>
      </c>
      <c r="G725" s="7">
        <v>16</v>
      </c>
      <c r="H725" s="7">
        <v>21</v>
      </c>
      <c r="I725" s="7">
        <v>19</v>
      </c>
      <c r="J725" s="7">
        <v>17</v>
      </c>
      <c r="N725" s="5"/>
    </row>
    <row r="726" spans="1:14" x14ac:dyDescent="0.25">
      <c r="A726" s="20">
        <v>22</v>
      </c>
      <c r="B726" s="7">
        <v>19</v>
      </c>
      <c r="C726" s="7">
        <v>13</v>
      </c>
      <c r="D726" s="7">
        <v>16</v>
      </c>
      <c r="E726" s="7">
        <v>21</v>
      </c>
      <c r="F726" s="7">
        <v>22</v>
      </c>
      <c r="G726" s="7">
        <v>17</v>
      </c>
      <c r="H726" s="7">
        <v>19</v>
      </c>
      <c r="I726" s="7">
        <v>22</v>
      </c>
      <c r="J726" s="7">
        <v>18</v>
      </c>
      <c r="N726" s="5"/>
    </row>
    <row r="727" spans="1:14" x14ac:dyDescent="0.25">
      <c r="A727" s="20">
        <v>14</v>
      </c>
      <c r="B727" s="7">
        <v>20</v>
      </c>
      <c r="C727" s="7">
        <v>19</v>
      </c>
      <c r="D727" s="7">
        <v>17</v>
      </c>
      <c r="E727" s="7">
        <v>22</v>
      </c>
      <c r="F727" s="7">
        <v>18</v>
      </c>
      <c r="G727" s="7">
        <v>15</v>
      </c>
      <c r="H727" s="7">
        <v>21</v>
      </c>
      <c r="I727" s="7">
        <v>20</v>
      </c>
      <c r="J727" s="7">
        <v>16</v>
      </c>
      <c r="N727" s="5"/>
    </row>
    <row r="728" spans="1:14" x14ac:dyDescent="0.25">
      <c r="A728" s="20">
        <v>12</v>
      </c>
      <c r="B728" s="7">
        <v>18</v>
      </c>
      <c r="C728" s="7">
        <v>15</v>
      </c>
      <c r="D728" s="7">
        <v>22</v>
      </c>
      <c r="E728" s="7">
        <v>20</v>
      </c>
      <c r="F728" s="7">
        <v>14</v>
      </c>
      <c r="G728" s="7">
        <v>16</v>
      </c>
      <c r="H728" s="7">
        <v>21</v>
      </c>
      <c r="I728" s="7">
        <v>19</v>
      </c>
      <c r="J728" s="7">
        <v>17</v>
      </c>
      <c r="N728" s="5"/>
    </row>
    <row r="729" spans="1:14" x14ac:dyDescent="0.25">
      <c r="A729" s="20">
        <v>22</v>
      </c>
      <c r="B729" s="7">
        <v>19</v>
      </c>
      <c r="C729" s="7">
        <v>13</v>
      </c>
      <c r="D729" s="7">
        <v>16</v>
      </c>
      <c r="E729" s="7">
        <v>21</v>
      </c>
      <c r="F729" s="7">
        <v>22</v>
      </c>
      <c r="G729" s="7">
        <v>17</v>
      </c>
      <c r="H729" s="7">
        <v>19</v>
      </c>
      <c r="I729" s="7">
        <v>22</v>
      </c>
      <c r="J729" s="7">
        <v>18</v>
      </c>
      <c r="N729" s="5"/>
    </row>
    <row r="730" spans="1:14" x14ac:dyDescent="0.25">
      <c r="A730" s="20">
        <v>14</v>
      </c>
      <c r="B730" s="7">
        <v>20</v>
      </c>
      <c r="C730" s="7">
        <v>19</v>
      </c>
      <c r="D730" s="7">
        <v>17</v>
      </c>
      <c r="E730" s="7">
        <v>22</v>
      </c>
      <c r="F730" s="7">
        <v>18</v>
      </c>
      <c r="G730" s="7">
        <v>15</v>
      </c>
      <c r="H730" s="7">
        <v>21</v>
      </c>
      <c r="I730" s="7">
        <v>20</v>
      </c>
      <c r="J730" s="7">
        <v>16</v>
      </c>
      <c r="N730" s="5"/>
    </row>
    <row r="731" spans="1:14" x14ac:dyDescent="0.25">
      <c r="A731" s="20">
        <v>12</v>
      </c>
      <c r="B731" s="7">
        <v>18</v>
      </c>
      <c r="C731" s="7">
        <v>15</v>
      </c>
      <c r="D731" s="7">
        <v>22</v>
      </c>
      <c r="E731" s="7">
        <v>20</v>
      </c>
      <c r="F731" s="7">
        <v>14</v>
      </c>
      <c r="G731" s="7">
        <v>16</v>
      </c>
      <c r="H731" s="7">
        <v>21</v>
      </c>
      <c r="I731" s="7">
        <v>19</v>
      </c>
      <c r="J731" s="7">
        <v>17</v>
      </c>
      <c r="N731" s="5"/>
    </row>
    <row r="732" spans="1:14" x14ac:dyDescent="0.25">
      <c r="A732" s="4"/>
      <c r="N732" s="5"/>
    </row>
    <row r="733" spans="1:14" x14ac:dyDescent="0.25">
      <c r="A733" s="127" t="s">
        <v>11</v>
      </c>
      <c r="B733" s="128"/>
      <c r="C733" s="128"/>
      <c r="D733" s="128"/>
      <c r="E733" s="128"/>
      <c r="F733" s="128"/>
      <c r="G733" s="128"/>
      <c r="H733" s="128"/>
      <c r="I733" s="128"/>
      <c r="J733" s="128"/>
      <c r="K733" s="128"/>
      <c r="L733" s="128"/>
      <c r="M733" s="128"/>
      <c r="N733" s="129"/>
    </row>
    <row r="734" spans="1:14" x14ac:dyDescent="0.25">
      <c r="A734" s="23"/>
      <c r="B734" s="24"/>
      <c r="C734" s="24"/>
      <c r="D734" s="24"/>
      <c r="E734" s="24"/>
      <c r="F734" s="24"/>
      <c r="G734" s="24"/>
      <c r="H734" s="24"/>
      <c r="I734" s="24"/>
      <c r="J734" s="24"/>
      <c r="K734" s="24"/>
      <c r="L734" s="24"/>
      <c r="M734" s="24"/>
      <c r="N734" s="25"/>
    </row>
    <row r="735" spans="1:14" x14ac:dyDescent="0.25">
      <c r="A735" s="10" t="s">
        <v>195</v>
      </c>
      <c r="B735" s="11"/>
      <c r="C735" s="11"/>
      <c r="D735" s="11"/>
      <c r="E735" s="11"/>
      <c r="F735" s="11"/>
      <c r="N735" s="5"/>
    </row>
    <row r="736" spans="1:14" x14ac:dyDescent="0.25">
      <c r="A736" s="12" t="s">
        <v>13</v>
      </c>
      <c r="B736" s="22">
        <f>SKEW(A722:J731)</f>
        <v>-0.3350128722188207</v>
      </c>
      <c r="N736" s="5"/>
    </row>
    <row r="737" spans="1:14" x14ac:dyDescent="0.25">
      <c r="A737" s="4"/>
      <c r="N737" s="5"/>
    </row>
    <row r="738" spans="1:14" x14ac:dyDescent="0.25">
      <c r="A738" s="10" t="s">
        <v>196</v>
      </c>
      <c r="B738" s="11"/>
      <c r="C738" s="11"/>
      <c r="D738" s="11"/>
      <c r="E738" s="11"/>
      <c r="F738" s="11"/>
      <c r="N738" s="5"/>
    </row>
    <row r="739" spans="1:14" x14ac:dyDescent="0.25">
      <c r="A739" s="12" t="s">
        <v>13</v>
      </c>
      <c r="B739" s="22">
        <f>KURT(A722:J731)</f>
        <v>-0.88101144669010489</v>
      </c>
      <c r="N739" s="5"/>
    </row>
    <row r="740" spans="1:14" x14ac:dyDescent="0.25">
      <c r="A740" s="4"/>
      <c r="N740" s="5"/>
    </row>
    <row r="741" spans="1:14" x14ac:dyDescent="0.25">
      <c r="A741" s="10" t="s">
        <v>197</v>
      </c>
      <c r="B741" s="11"/>
      <c r="C741" s="11"/>
      <c r="D741" s="11"/>
      <c r="E741" s="11"/>
      <c r="F741" s="11"/>
      <c r="G741" s="11"/>
      <c r="H741" s="11"/>
      <c r="I741" s="11"/>
      <c r="J741" s="11"/>
      <c r="K741" s="11"/>
      <c r="N741" s="5"/>
    </row>
    <row r="742" spans="1:14" x14ac:dyDescent="0.25">
      <c r="A742" s="12" t="s">
        <v>13</v>
      </c>
      <c r="B742" s="13" t="s">
        <v>198</v>
      </c>
      <c r="C742" s="13"/>
      <c r="D742" s="13"/>
      <c r="E742" s="13"/>
      <c r="F742" s="13"/>
      <c r="G742" s="13"/>
      <c r="H742" s="13"/>
      <c r="I742" s="13"/>
      <c r="N742" s="5"/>
    </row>
    <row r="743" spans="1:14" ht="16.5" thickBot="1" x14ac:dyDescent="0.3">
      <c r="A743" s="31"/>
      <c r="B743" s="17" t="s">
        <v>199</v>
      </c>
      <c r="C743" s="17"/>
      <c r="D743" s="17"/>
      <c r="E743" s="17"/>
      <c r="F743" s="17"/>
      <c r="G743" s="17"/>
      <c r="H743" s="17"/>
      <c r="I743" s="17"/>
      <c r="J743" s="18"/>
      <c r="K743" s="18"/>
      <c r="L743" s="18"/>
      <c r="M743" s="18"/>
      <c r="N743" s="19"/>
    </row>
    <row r="744" spans="1:14" ht="16.5" thickBot="1" x14ac:dyDescent="0.3"/>
    <row r="745" spans="1:14" ht="30" customHeight="1" thickBot="1" x14ac:dyDescent="0.3">
      <c r="A745" s="109" t="s">
        <v>200</v>
      </c>
      <c r="B745" s="110"/>
      <c r="C745" s="110"/>
      <c r="D745" s="110"/>
      <c r="E745" s="110"/>
      <c r="F745" s="110"/>
      <c r="G745" s="110"/>
      <c r="H745" s="110"/>
      <c r="I745" s="110"/>
      <c r="J745" s="110"/>
      <c r="K745" s="110"/>
      <c r="L745" s="110"/>
      <c r="M745" s="110"/>
      <c r="N745" s="111"/>
    </row>
    <row r="746" spans="1:14" ht="16.5" thickBot="1" x14ac:dyDescent="0.3"/>
    <row r="747" spans="1:14" x14ac:dyDescent="0.25">
      <c r="A747" s="95" t="s">
        <v>201</v>
      </c>
      <c r="B747" s="115"/>
      <c r="C747" s="115"/>
      <c r="D747" s="115"/>
      <c r="E747" s="115"/>
      <c r="F747" s="115"/>
      <c r="G747" s="115"/>
      <c r="H747" s="115"/>
      <c r="I747" s="115"/>
      <c r="J747" s="115"/>
      <c r="K747" s="115"/>
      <c r="L747" s="115"/>
      <c r="M747" s="115"/>
      <c r="N747" s="116"/>
    </row>
    <row r="748" spans="1:14" x14ac:dyDescent="0.25">
      <c r="A748" s="117"/>
      <c r="B748" s="118"/>
      <c r="C748" s="118"/>
      <c r="D748" s="118"/>
      <c r="E748" s="118"/>
      <c r="F748" s="118"/>
      <c r="G748" s="118"/>
      <c r="H748" s="118"/>
      <c r="I748" s="118"/>
      <c r="J748" s="118"/>
      <c r="K748" s="118"/>
      <c r="L748" s="118"/>
      <c r="M748" s="118"/>
      <c r="N748" s="119"/>
    </row>
    <row r="749" spans="1:14" x14ac:dyDescent="0.25">
      <c r="A749" s="117"/>
      <c r="B749" s="118"/>
      <c r="C749" s="118"/>
      <c r="D749" s="118"/>
      <c r="E749" s="118"/>
      <c r="F749" s="118"/>
      <c r="G749" s="118"/>
      <c r="H749" s="118"/>
      <c r="I749" s="118"/>
      <c r="J749" s="118"/>
      <c r="K749" s="118"/>
      <c r="L749" s="118"/>
      <c r="M749" s="118"/>
      <c r="N749" s="119"/>
    </row>
    <row r="750" spans="1:14" ht="16.5" thickBot="1" x14ac:dyDescent="0.3">
      <c r="A750" s="120"/>
      <c r="B750" s="121"/>
      <c r="C750" s="121"/>
      <c r="D750" s="121"/>
      <c r="E750" s="121"/>
      <c r="F750" s="121"/>
      <c r="G750" s="121"/>
      <c r="H750" s="121"/>
      <c r="I750" s="121"/>
      <c r="J750" s="121"/>
      <c r="K750" s="121"/>
      <c r="L750" s="121"/>
      <c r="M750" s="121"/>
      <c r="N750" s="122"/>
    </row>
    <row r="751" spans="1:14" x14ac:dyDescent="0.25">
      <c r="A751" s="4" t="s">
        <v>202</v>
      </c>
      <c r="N751" s="5"/>
    </row>
    <row r="752" spans="1:14" x14ac:dyDescent="0.25">
      <c r="A752" s="20">
        <v>40</v>
      </c>
      <c r="B752" s="7">
        <v>45</v>
      </c>
      <c r="C752" s="7">
        <v>50</v>
      </c>
      <c r="D752" s="7">
        <v>55</v>
      </c>
      <c r="E752" s="7">
        <v>60</v>
      </c>
      <c r="F752" s="7">
        <v>62</v>
      </c>
      <c r="G752" s="7">
        <v>65</v>
      </c>
      <c r="H752" s="7">
        <v>68</v>
      </c>
      <c r="I752" s="7">
        <v>70</v>
      </c>
      <c r="J752" s="7">
        <v>72</v>
      </c>
      <c r="N752" s="5"/>
    </row>
    <row r="753" spans="1:14" x14ac:dyDescent="0.25">
      <c r="A753" s="20">
        <v>75</v>
      </c>
      <c r="B753" s="7">
        <v>78</v>
      </c>
      <c r="C753" s="7">
        <v>80</v>
      </c>
      <c r="D753" s="7">
        <v>82</v>
      </c>
      <c r="E753" s="7">
        <v>85</v>
      </c>
      <c r="F753" s="7">
        <v>88</v>
      </c>
      <c r="G753" s="7">
        <v>90</v>
      </c>
      <c r="H753" s="7">
        <v>92</v>
      </c>
      <c r="I753" s="7">
        <v>95</v>
      </c>
      <c r="J753" s="7">
        <v>100</v>
      </c>
      <c r="N753" s="5"/>
    </row>
    <row r="754" spans="1:14" x14ac:dyDescent="0.25">
      <c r="A754" s="20">
        <v>105</v>
      </c>
      <c r="B754" s="7">
        <v>110</v>
      </c>
      <c r="C754" s="7">
        <v>115</v>
      </c>
      <c r="D754" s="7">
        <v>120</v>
      </c>
      <c r="E754" s="7">
        <v>125</v>
      </c>
      <c r="F754" s="7">
        <v>130</v>
      </c>
      <c r="G754" s="7">
        <v>135</v>
      </c>
      <c r="H754" s="7">
        <v>140</v>
      </c>
      <c r="I754" s="7">
        <v>145</v>
      </c>
      <c r="J754" s="7">
        <v>150</v>
      </c>
      <c r="N754" s="5"/>
    </row>
    <row r="755" spans="1:14" x14ac:dyDescent="0.25">
      <c r="A755" s="20">
        <v>155</v>
      </c>
      <c r="B755" s="7">
        <v>160</v>
      </c>
      <c r="C755" s="7">
        <v>165</v>
      </c>
      <c r="D755" s="7">
        <v>170</v>
      </c>
      <c r="E755" s="7">
        <v>175</v>
      </c>
      <c r="F755" s="7">
        <v>180</v>
      </c>
      <c r="G755" s="7">
        <v>185</v>
      </c>
      <c r="H755" s="7">
        <v>190</v>
      </c>
      <c r="I755" s="7">
        <v>195</v>
      </c>
      <c r="J755" s="7">
        <v>200</v>
      </c>
      <c r="N755" s="5"/>
    </row>
    <row r="756" spans="1:14" x14ac:dyDescent="0.25">
      <c r="A756" s="20">
        <v>205</v>
      </c>
      <c r="B756" s="7">
        <v>210</v>
      </c>
      <c r="C756" s="7">
        <v>215</v>
      </c>
      <c r="D756" s="7">
        <v>220</v>
      </c>
      <c r="E756" s="7">
        <v>225</v>
      </c>
      <c r="F756" s="7">
        <v>230</v>
      </c>
      <c r="G756" s="7">
        <v>235</v>
      </c>
      <c r="H756" s="7">
        <v>240</v>
      </c>
      <c r="I756" s="7">
        <v>245</v>
      </c>
      <c r="J756" s="7">
        <v>250</v>
      </c>
      <c r="N756" s="5"/>
    </row>
    <row r="757" spans="1:14" x14ac:dyDescent="0.25">
      <c r="A757" s="20">
        <v>255</v>
      </c>
      <c r="B757" s="7">
        <v>260</v>
      </c>
      <c r="C757" s="7">
        <v>265</v>
      </c>
      <c r="D757" s="7">
        <v>270</v>
      </c>
      <c r="E757" s="7">
        <v>275</v>
      </c>
      <c r="F757" s="7">
        <v>280</v>
      </c>
      <c r="G757" s="7">
        <v>285</v>
      </c>
      <c r="H757" s="7">
        <v>290</v>
      </c>
      <c r="I757" s="7">
        <v>295</v>
      </c>
      <c r="J757" s="7">
        <v>300</v>
      </c>
      <c r="N757" s="5"/>
    </row>
    <row r="758" spans="1:14" x14ac:dyDescent="0.25">
      <c r="A758" s="20">
        <v>305</v>
      </c>
      <c r="B758" s="7">
        <v>310</v>
      </c>
      <c r="C758" s="7">
        <v>315</v>
      </c>
      <c r="D758" s="7">
        <v>320</v>
      </c>
      <c r="E758" s="7">
        <v>325</v>
      </c>
      <c r="F758" s="7">
        <v>330</v>
      </c>
      <c r="G758" s="7">
        <v>335</v>
      </c>
      <c r="H758" s="7">
        <v>340</v>
      </c>
      <c r="I758" s="7">
        <v>345</v>
      </c>
      <c r="J758" s="7">
        <v>350</v>
      </c>
      <c r="N758" s="5"/>
    </row>
    <row r="759" spans="1:14" x14ac:dyDescent="0.25">
      <c r="A759" s="20">
        <v>355</v>
      </c>
      <c r="B759" s="7">
        <v>360</v>
      </c>
      <c r="C759" s="7">
        <v>365</v>
      </c>
      <c r="D759" s="7">
        <v>370</v>
      </c>
      <c r="E759" s="7">
        <v>375</v>
      </c>
      <c r="F759" s="7">
        <v>380</v>
      </c>
      <c r="G759" s="7">
        <v>385</v>
      </c>
      <c r="H759" s="7">
        <v>390</v>
      </c>
      <c r="I759" s="7">
        <v>395</v>
      </c>
      <c r="J759" s="7">
        <v>400</v>
      </c>
      <c r="N759" s="5"/>
    </row>
    <row r="760" spans="1:14" x14ac:dyDescent="0.25">
      <c r="A760" s="20">
        <v>405</v>
      </c>
      <c r="B760" s="7">
        <v>410</v>
      </c>
      <c r="C760" s="7">
        <v>415</v>
      </c>
      <c r="D760" s="7">
        <v>420</v>
      </c>
      <c r="E760" s="7">
        <v>425</v>
      </c>
      <c r="F760" s="7">
        <v>430</v>
      </c>
      <c r="G760" s="7">
        <v>435</v>
      </c>
      <c r="H760" s="7">
        <v>440</v>
      </c>
      <c r="I760" s="7">
        <v>445</v>
      </c>
      <c r="J760" s="7">
        <v>450</v>
      </c>
      <c r="N760" s="5"/>
    </row>
    <row r="761" spans="1:14" x14ac:dyDescent="0.25">
      <c r="A761" s="20">
        <v>455</v>
      </c>
      <c r="B761" s="7">
        <v>460</v>
      </c>
      <c r="C761" s="7">
        <v>465</v>
      </c>
      <c r="D761" s="7">
        <v>470</v>
      </c>
      <c r="E761" s="7">
        <v>475</v>
      </c>
      <c r="F761" s="7">
        <v>480</v>
      </c>
      <c r="G761" s="7">
        <v>485</v>
      </c>
      <c r="H761" s="7">
        <v>490</v>
      </c>
      <c r="I761" s="7">
        <v>495</v>
      </c>
      <c r="J761" s="7">
        <v>500</v>
      </c>
      <c r="N761" s="5"/>
    </row>
    <row r="762" spans="1:14" x14ac:dyDescent="0.25">
      <c r="A762" s="4"/>
      <c r="N762" s="5"/>
    </row>
    <row r="763" spans="1:14" x14ac:dyDescent="0.25">
      <c r="A763" s="127" t="s">
        <v>11</v>
      </c>
      <c r="B763" s="128"/>
      <c r="C763" s="128"/>
      <c r="D763" s="128"/>
      <c r="E763" s="128"/>
      <c r="F763" s="128"/>
      <c r="G763" s="128"/>
      <c r="H763" s="128"/>
      <c r="I763" s="128"/>
      <c r="J763" s="128"/>
      <c r="K763" s="128"/>
      <c r="L763" s="128"/>
      <c r="M763" s="128"/>
      <c r="N763" s="129"/>
    </row>
    <row r="764" spans="1:14" x14ac:dyDescent="0.25">
      <c r="A764" s="23"/>
      <c r="B764" s="24"/>
      <c r="C764" s="24"/>
      <c r="D764" s="24"/>
      <c r="E764" s="24"/>
      <c r="F764" s="24"/>
      <c r="G764" s="24"/>
      <c r="H764" s="24"/>
      <c r="I764" s="24"/>
      <c r="J764" s="24"/>
      <c r="K764" s="24"/>
      <c r="L764" s="24"/>
      <c r="M764" s="24"/>
      <c r="N764" s="25"/>
    </row>
    <row r="765" spans="1:14" x14ac:dyDescent="0.25">
      <c r="A765" s="10" t="s">
        <v>203</v>
      </c>
      <c r="B765" s="11"/>
      <c r="C765" s="11"/>
      <c r="D765" s="11"/>
      <c r="E765" s="11"/>
      <c r="F765" s="11"/>
      <c r="G765" s="11"/>
      <c r="H765" s="11"/>
      <c r="I765" s="11"/>
      <c r="J765" s="11"/>
      <c r="N765" s="5"/>
    </row>
    <row r="766" spans="1:14" x14ac:dyDescent="0.25">
      <c r="A766" s="12" t="s">
        <v>13</v>
      </c>
      <c r="B766" s="22" t="s">
        <v>114</v>
      </c>
      <c r="C766" s="22">
        <f>_xlfn.QUARTILE.EXC(A752:J761,1)</f>
        <v>126.25</v>
      </c>
      <c r="N766" s="5"/>
    </row>
    <row r="767" spans="1:14" x14ac:dyDescent="0.25">
      <c r="A767" s="4"/>
      <c r="B767" s="22" t="s">
        <v>204</v>
      </c>
      <c r="C767" s="22">
        <f>_xlfn.QUARTILE.EXC(A752:J761,2)</f>
        <v>252.5</v>
      </c>
      <c r="N767" s="5"/>
    </row>
    <row r="768" spans="1:14" x14ac:dyDescent="0.25">
      <c r="A768" s="4"/>
      <c r="B768" s="22" t="s">
        <v>115</v>
      </c>
      <c r="C768" s="22">
        <f>_xlfn.QUARTILE.EXC(A752:J761,3)</f>
        <v>378.75</v>
      </c>
      <c r="N768" s="5"/>
    </row>
    <row r="769" spans="1:14" x14ac:dyDescent="0.25">
      <c r="A769" s="4"/>
      <c r="N769" s="5"/>
    </row>
    <row r="770" spans="1:14" x14ac:dyDescent="0.25">
      <c r="A770" s="10" t="s">
        <v>205</v>
      </c>
      <c r="B770" s="11"/>
      <c r="C770" s="11"/>
      <c r="D770" s="11"/>
      <c r="E770" s="11"/>
      <c r="F770" s="11"/>
      <c r="G770" s="11"/>
      <c r="H770" s="11"/>
      <c r="I770" s="11"/>
      <c r="J770" s="11"/>
      <c r="K770" s="11"/>
      <c r="N770" s="5"/>
    </row>
    <row r="771" spans="1:14" x14ac:dyDescent="0.25">
      <c r="A771" s="12" t="s">
        <v>13</v>
      </c>
      <c r="B771" s="13" t="s">
        <v>206</v>
      </c>
      <c r="C771" s="13"/>
      <c r="D771" s="22">
        <f>_xlfn.PERCENTILE.EXC(A752:J761,10/100)</f>
        <v>72.300000000000011</v>
      </c>
      <c r="N771" s="5"/>
    </row>
    <row r="772" spans="1:14" x14ac:dyDescent="0.25">
      <c r="A772" s="4"/>
      <c r="B772" s="13" t="s">
        <v>207</v>
      </c>
      <c r="C772" s="13"/>
      <c r="D772" s="22">
        <f>_xlfn.PERCENTILE.EXC(A752:J761,25/100)</f>
        <v>126.25</v>
      </c>
      <c r="N772" s="5"/>
    </row>
    <row r="773" spans="1:14" x14ac:dyDescent="0.25">
      <c r="A773" s="4"/>
      <c r="B773" s="13" t="s">
        <v>208</v>
      </c>
      <c r="C773" s="13"/>
      <c r="D773" s="22">
        <f>_xlfn.PERCENTILE.EXC(A752:J761,75/100)</f>
        <v>378.75</v>
      </c>
      <c r="N773" s="5"/>
    </row>
    <row r="774" spans="1:14" ht="16.5" thickBot="1" x14ac:dyDescent="0.3">
      <c r="A774" s="31"/>
      <c r="B774" s="17" t="s">
        <v>209</v>
      </c>
      <c r="C774" s="17"/>
      <c r="D774" s="33">
        <f>_xlfn.PERCENTILE.EXC(A752:J761,90/100)</f>
        <v>454.5</v>
      </c>
      <c r="E774" s="18"/>
      <c r="F774" s="18"/>
      <c r="G774" s="18"/>
      <c r="H774" s="18"/>
      <c r="I774" s="18"/>
      <c r="J774" s="18"/>
      <c r="K774" s="18"/>
      <c r="L774" s="18"/>
      <c r="M774" s="18"/>
      <c r="N774" s="19"/>
    </row>
    <row r="775" spans="1:14" ht="16.5" thickBot="1" x14ac:dyDescent="0.3"/>
    <row r="776" spans="1:14" x14ac:dyDescent="0.25">
      <c r="A776" s="95" t="s">
        <v>210</v>
      </c>
      <c r="B776" s="115"/>
      <c r="C776" s="115"/>
      <c r="D776" s="115"/>
      <c r="E776" s="115"/>
      <c r="F776" s="115"/>
      <c r="G776" s="115"/>
      <c r="H776" s="115"/>
      <c r="I776" s="115"/>
      <c r="J776" s="115"/>
      <c r="K776" s="115"/>
      <c r="L776" s="115"/>
      <c r="M776" s="115"/>
      <c r="N776" s="116"/>
    </row>
    <row r="777" spans="1:14" x14ac:dyDescent="0.25">
      <c r="A777" s="117"/>
      <c r="B777" s="118"/>
      <c r="C777" s="118"/>
      <c r="D777" s="118"/>
      <c r="E777" s="118"/>
      <c r="F777" s="118"/>
      <c r="G777" s="118"/>
      <c r="H777" s="118"/>
      <c r="I777" s="118"/>
      <c r="J777" s="118"/>
      <c r="K777" s="118"/>
      <c r="L777" s="118"/>
      <c r="M777" s="118"/>
      <c r="N777" s="119"/>
    </row>
    <row r="778" spans="1:14" x14ac:dyDescent="0.25">
      <c r="A778" s="117"/>
      <c r="B778" s="118"/>
      <c r="C778" s="118"/>
      <c r="D778" s="118"/>
      <c r="E778" s="118"/>
      <c r="F778" s="118"/>
      <c r="G778" s="118"/>
      <c r="H778" s="118"/>
      <c r="I778" s="118"/>
      <c r="J778" s="118"/>
      <c r="K778" s="118"/>
      <c r="L778" s="118"/>
      <c r="M778" s="118"/>
      <c r="N778" s="119"/>
    </row>
    <row r="779" spans="1:14" ht="16.5" thickBot="1" x14ac:dyDescent="0.3">
      <c r="A779" s="120"/>
      <c r="B779" s="121"/>
      <c r="C779" s="121"/>
      <c r="D779" s="121"/>
      <c r="E779" s="121"/>
      <c r="F779" s="121"/>
      <c r="G779" s="121"/>
      <c r="H779" s="121"/>
      <c r="I779" s="121"/>
      <c r="J779" s="121"/>
      <c r="K779" s="121"/>
      <c r="L779" s="121"/>
      <c r="M779" s="121"/>
      <c r="N779" s="122"/>
    </row>
    <row r="780" spans="1:14" x14ac:dyDescent="0.25">
      <c r="A780" s="4" t="s">
        <v>211</v>
      </c>
      <c r="N780" s="5"/>
    </row>
    <row r="781" spans="1:14" x14ac:dyDescent="0.25">
      <c r="A781" s="20">
        <v>55</v>
      </c>
      <c r="B781" s="7">
        <v>60</v>
      </c>
      <c r="C781" s="7">
        <v>62</v>
      </c>
      <c r="D781" s="7">
        <v>65</v>
      </c>
      <c r="E781" s="7">
        <v>68</v>
      </c>
      <c r="F781" s="7">
        <v>70</v>
      </c>
      <c r="G781" s="7">
        <v>72</v>
      </c>
      <c r="H781" s="7">
        <v>75</v>
      </c>
      <c r="I781" s="7">
        <v>78</v>
      </c>
      <c r="J781" s="7">
        <v>80</v>
      </c>
      <c r="N781" s="5"/>
    </row>
    <row r="782" spans="1:14" x14ac:dyDescent="0.25">
      <c r="A782" s="20">
        <v>82</v>
      </c>
      <c r="B782" s="7">
        <v>85</v>
      </c>
      <c r="C782" s="7">
        <v>88</v>
      </c>
      <c r="D782" s="7">
        <v>90</v>
      </c>
      <c r="E782" s="7">
        <v>92</v>
      </c>
      <c r="F782" s="7">
        <v>95</v>
      </c>
      <c r="G782" s="7">
        <v>100</v>
      </c>
      <c r="H782" s="7">
        <v>105</v>
      </c>
      <c r="I782" s="7">
        <v>110</v>
      </c>
      <c r="J782" s="7">
        <v>115</v>
      </c>
      <c r="N782" s="5"/>
    </row>
    <row r="783" spans="1:14" x14ac:dyDescent="0.25">
      <c r="A783" s="20">
        <v>120</v>
      </c>
      <c r="B783" s="7">
        <v>125</v>
      </c>
      <c r="C783" s="7">
        <v>130</v>
      </c>
      <c r="D783" s="7">
        <v>135</v>
      </c>
      <c r="E783" s="7">
        <v>140</v>
      </c>
      <c r="F783" s="7">
        <v>145</v>
      </c>
      <c r="G783" s="7">
        <v>150</v>
      </c>
      <c r="H783" s="7">
        <v>155</v>
      </c>
      <c r="I783" s="7">
        <v>160</v>
      </c>
      <c r="J783" s="7">
        <v>165</v>
      </c>
      <c r="N783" s="5"/>
    </row>
    <row r="784" spans="1:14" x14ac:dyDescent="0.25">
      <c r="A784" s="20">
        <v>170</v>
      </c>
      <c r="B784" s="7">
        <v>175</v>
      </c>
      <c r="C784" s="7">
        <v>180</v>
      </c>
      <c r="D784" s="7">
        <v>185</v>
      </c>
      <c r="E784" s="7">
        <v>190</v>
      </c>
      <c r="F784" s="7">
        <v>195</v>
      </c>
      <c r="G784" s="7">
        <v>200</v>
      </c>
      <c r="H784" s="7">
        <v>205</v>
      </c>
      <c r="I784" s="7">
        <v>210</v>
      </c>
      <c r="J784" s="7">
        <v>215</v>
      </c>
      <c r="N784" s="5"/>
    </row>
    <row r="785" spans="1:14" x14ac:dyDescent="0.25">
      <c r="A785" s="20">
        <v>220</v>
      </c>
      <c r="B785" s="7">
        <v>225</v>
      </c>
      <c r="C785" s="7">
        <v>230</v>
      </c>
      <c r="D785" s="7">
        <v>235</v>
      </c>
      <c r="E785" s="7">
        <v>240</v>
      </c>
      <c r="F785" s="7">
        <v>245</v>
      </c>
      <c r="G785" s="7">
        <v>250</v>
      </c>
      <c r="H785" s="7">
        <v>255</v>
      </c>
      <c r="I785" s="7">
        <v>260</v>
      </c>
      <c r="J785" s="7">
        <v>265</v>
      </c>
      <c r="N785" s="5"/>
    </row>
    <row r="786" spans="1:14" x14ac:dyDescent="0.25">
      <c r="A786" s="20">
        <v>270</v>
      </c>
      <c r="B786" s="7">
        <v>275</v>
      </c>
      <c r="C786" s="7">
        <v>280</v>
      </c>
      <c r="D786" s="7">
        <v>285</v>
      </c>
      <c r="E786" s="7">
        <v>290</v>
      </c>
      <c r="F786" s="7">
        <v>295</v>
      </c>
      <c r="G786" s="7">
        <v>300</v>
      </c>
      <c r="H786" s="7">
        <v>305</v>
      </c>
      <c r="I786" s="7">
        <v>310</v>
      </c>
      <c r="J786" s="7">
        <v>315</v>
      </c>
      <c r="N786" s="5"/>
    </row>
    <row r="787" spans="1:14" x14ac:dyDescent="0.25">
      <c r="A787" s="20">
        <v>320</v>
      </c>
      <c r="B787" s="7">
        <v>325</v>
      </c>
      <c r="C787" s="7">
        <v>330</v>
      </c>
      <c r="D787" s="7">
        <v>335</v>
      </c>
      <c r="E787" s="7">
        <v>340</v>
      </c>
      <c r="F787" s="7">
        <v>345</v>
      </c>
      <c r="G787" s="7">
        <v>350</v>
      </c>
      <c r="H787" s="7">
        <v>355</v>
      </c>
      <c r="I787" s="7">
        <v>360</v>
      </c>
      <c r="J787" s="7">
        <v>365</v>
      </c>
      <c r="N787" s="5"/>
    </row>
    <row r="788" spans="1:14" x14ac:dyDescent="0.25">
      <c r="A788" s="20">
        <v>370</v>
      </c>
      <c r="B788" s="7">
        <v>375</v>
      </c>
      <c r="C788" s="7">
        <v>380</v>
      </c>
      <c r="D788" s="7">
        <v>385</v>
      </c>
      <c r="E788" s="7">
        <v>390</v>
      </c>
      <c r="F788" s="7">
        <v>395</v>
      </c>
      <c r="G788" s="7">
        <v>400</v>
      </c>
      <c r="H788" s="7">
        <v>405</v>
      </c>
      <c r="I788" s="7">
        <v>410</v>
      </c>
      <c r="J788" s="7">
        <v>415</v>
      </c>
      <c r="N788" s="5"/>
    </row>
    <row r="789" spans="1:14" x14ac:dyDescent="0.25">
      <c r="A789" s="20">
        <v>420</v>
      </c>
      <c r="B789" s="7">
        <v>425</v>
      </c>
      <c r="C789" s="7">
        <v>430</v>
      </c>
      <c r="D789" s="7">
        <v>435</v>
      </c>
      <c r="E789" s="7">
        <v>440</v>
      </c>
      <c r="F789" s="7">
        <v>445</v>
      </c>
      <c r="G789" s="7">
        <v>450</v>
      </c>
      <c r="H789" s="7">
        <v>455</v>
      </c>
      <c r="I789" s="7">
        <v>460</v>
      </c>
      <c r="J789" s="7">
        <v>465</v>
      </c>
      <c r="N789" s="5"/>
    </row>
    <row r="790" spans="1:14" x14ac:dyDescent="0.25">
      <c r="A790" s="20">
        <v>470</v>
      </c>
      <c r="B790" s="7">
        <v>475</v>
      </c>
      <c r="C790" s="7">
        <v>480</v>
      </c>
      <c r="D790" s="7">
        <v>485</v>
      </c>
      <c r="E790" s="7">
        <v>490</v>
      </c>
      <c r="F790" s="7">
        <v>495</v>
      </c>
      <c r="G790" s="7">
        <v>500</v>
      </c>
      <c r="H790" s="7">
        <v>505</v>
      </c>
      <c r="I790" s="7">
        <v>510</v>
      </c>
      <c r="J790" s="7">
        <v>515</v>
      </c>
      <c r="N790" s="5"/>
    </row>
    <row r="791" spans="1:14" x14ac:dyDescent="0.25">
      <c r="A791" s="4"/>
      <c r="N791" s="5"/>
    </row>
    <row r="792" spans="1:14" x14ac:dyDescent="0.25">
      <c r="A792" s="127" t="s">
        <v>11</v>
      </c>
      <c r="B792" s="128"/>
      <c r="C792" s="128"/>
      <c r="D792" s="128"/>
      <c r="E792" s="128"/>
      <c r="F792" s="128"/>
      <c r="G792" s="128"/>
      <c r="H792" s="128"/>
      <c r="I792" s="128"/>
      <c r="J792" s="128"/>
      <c r="K792" s="128"/>
      <c r="L792" s="128"/>
      <c r="M792" s="128"/>
      <c r="N792" s="129"/>
    </row>
    <row r="793" spans="1:14" x14ac:dyDescent="0.25">
      <c r="A793" s="23"/>
      <c r="B793" s="24"/>
      <c r="C793" s="24"/>
      <c r="D793" s="24"/>
      <c r="E793" s="24"/>
      <c r="F793" s="24"/>
      <c r="G793" s="24"/>
      <c r="H793" s="24"/>
      <c r="I793" s="24"/>
      <c r="J793" s="24"/>
      <c r="K793" s="24"/>
      <c r="L793" s="24"/>
      <c r="M793" s="24"/>
      <c r="N793" s="25"/>
    </row>
    <row r="794" spans="1:14" x14ac:dyDescent="0.25">
      <c r="A794" s="10" t="s">
        <v>212</v>
      </c>
      <c r="B794" s="11"/>
      <c r="C794" s="11"/>
      <c r="D794" s="11"/>
      <c r="E794" s="11"/>
      <c r="F794" s="11"/>
      <c r="G794" s="11"/>
      <c r="H794" s="11"/>
      <c r="I794" s="11"/>
      <c r="J794" s="11"/>
      <c r="N794" s="5"/>
    </row>
    <row r="795" spans="1:14" x14ac:dyDescent="0.25">
      <c r="A795" s="12" t="s">
        <v>13</v>
      </c>
      <c r="B795" s="22" t="s">
        <v>114</v>
      </c>
      <c r="C795" s="22">
        <f>_xlfn.QUARTILE.EXC(A781:J790,1)</f>
        <v>141.25</v>
      </c>
      <c r="N795" s="5"/>
    </row>
    <row r="796" spans="1:14" x14ac:dyDescent="0.25">
      <c r="A796" s="4"/>
      <c r="B796" s="22" t="s">
        <v>204</v>
      </c>
      <c r="C796" s="22">
        <f>_xlfn.QUARTILE.EXC(A781:J790,2)</f>
        <v>267.5</v>
      </c>
      <c r="N796" s="5"/>
    </row>
    <row r="797" spans="1:14" x14ac:dyDescent="0.25">
      <c r="A797" s="4"/>
      <c r="B797" s="22" t="s">
        <v>115</v>
      </c>
      <c r="C797" s="22">
        <f>_xlfn.QUARTILE.EXC(A781:J790,3)</f>
        <v>393.75</v>
      </c>
      <c r="N797" s="5"/>
    </row>
    <row r="798" spans="1:14" x14ac:dyDescent="0.25">
      <c r="A798" s="4"/>
      <c r="N798" s="5"/>
    </row>
    <row r="799" spans="1:14" x14ac:dyDescent="0.25">
      <c r="A799" s="10" t="s">
        <v>213</v>
      </c>
      <c r="B799" s="11"/>
      <c r="C799" s="11"/>
      <c r="D799" s="11"/>
      <c r="E799" s="11"/>
      <c r="F799" s="11"/>
      <c r="G799" s="11"/>
      <c r="H799" s="11"/>
      <c r="I799" s="11"/>
      <c r="J799" s="11"/>
      <c r="N799" s="5"/>
    </row>
    <row r="800" spans="1:14" x14ac:dyDescent="0.25">
      <c r="A800" s="12" t="s">
        <v>13</v>
      </c>
      <c r="B800" s="13" t="s">
        <v>214</v>
      </c>
      <c r="C800" s="13"/>
      <c r="D800" s="22">
        <f>_xlfn.PERCENTILE.EXC($A$781:$J$790,15/100)</f>
        <v>92.449999999999989</v>
      </c>
      <c r="N800" s="5"/>
    </row>
    <row r="801" spans="1:14" x14ac:dyDescent="0.25">
      <c r="A801" s="4"/>
      <c r="B801" s="13" t="s">
        <v>215</v>
      </c>
      <c r="C801" s="13"/>
      <c r="D801" s="22">
        <f>_xlfn.PERCENTILE.EXC($A$781:$J$790,50/100)</f>
        <v>267.5</v>
      </c>
      <c r="N801" s="5"/>
    </row>
    <row r="802" spans="1:14" ht="16.5" thickBot="1" x14ac:dyDescent="0.3">
      <c r="A802" s="31"/>
      <c r="B802" s="17" t="s">
        <v>216</v>
      </c>
      <c r="C802" s="17"/>
      <c r="D802" s="33">
        <f>_xlfn.PERCENTILE.EXC($A$781:$J$790,85/100)</f>
        <v>444.25</v>
      </c>
      <c r="E802" s="18"/>
      <c r="F802" s="18"/>
      <c r="G802" s="18"/>
      <c r="H802" s="18"/>
      <c r="I802" s="18"/>
      <c r="J802" s="18"/>
      <c r="K802" s="18"/>
      <c r="L802" s="18"/>
      <c r="M802" s="18"/>
      <c r="N802" s="19"/>
    </row>
    <row r="803" spans="1:14" ht="16.5" thickBot="1" x14ac:dyDescent="0.3"/>
    <row r="804" spans="1:14" x14ac:dyDescent="0.25">
      <c r="A804" s="95" t="s">
        <v>217</v>
      </c>
      <c r="B804" s="115"/>
      <c r="C804" s="115"/>
      <c r="D804" s="115"/>
      <c r="E804" s="115"/>
      <c r="F804" s="115"/>
      <c r="G804" s="115"/>
      <c r="H804" s="115"/>
      <c r="I804" s="115"/>
      <c r="J804" s="115"/>
      <c r="K804" s="115"/>
      <c r="L804" s="115"/>
      <c r="M804" s="115"/>
      <c r="N804" s="116"/>
    </row>
    <row r="805" spans="1:14" x14ac:dyDescent="0.25">
      <c r="A805" s="117"/>
      <c r="B805" s="118"/>
      <c r="C805" s="118"/>
      <c r="D805" s="118"/>
      <c r="E805" s="118"/>
      <c r="F805" s="118"/>
      <c r="G805" s="118"/>
      <c r="H805" s="118"/>
      <c r="I805" s="118"/>
      <c r="J805" s="118"/>
      <c r="K805" s="118"/>
      <c r="L805" s="118"/>
      <c r="M805" s="118"/>
      <c r="N805" s="119"/>
    </row>
    <row r="806" spans="1:14" x14ac:dyDescent="0.25">
      <c r="A806" s="117"/>
      <c r="B806" s="118"/>
      <c r="C806" s="118"/>
      <c r="D806" s="118"/>
      <c r="E806" s="118"/>
      <c r="F806" s="118"/>
      <c r="G806" s="118"/>
      <c r="H806" s="118"/>
      <c r="I806" s="118"/>
      <c r="J806" s="118"/>
      <c r="K806" s="118"/>
      <c r="L806" s="118"/>
      <c r="M806" s="118"/>
      <c r="N806" s="119"/>
    </row>
    <row r="807" spans="1:14" ht="16.5" thickBot="1" x14ac:dyDescent="0.3">
      <c r="A807" s="120"/>
      <c r="B807" s="121"/>
      <c r="C807" s="121"/>
      <c r="D807" s="121"/>
      <c r="E807" s="121"/>
      <c r="F807" s="121"/>
      <c r="G807" s="121"/>
      <c r="H807" s="121"/>
      <c r="I807" s="121"/>
      <c r="J807" s="121"/>
      <c r="K807" s="121"/>
      <c r="L807" s="121"/>
      <c r="M807" s="121"/>
      <c r="N807" s="122"/>
    </row>
    <row r="808" spans="1:14" x14ac:dyDescent="0.25">
      <c r="A808" s="4" t="s">
        <v>218</v>
      </c>
      <c r="N808" s="5"/>
    </row>
    <row r="809" spans="1:14" x14ac:dyDescent="0.25">
      <c r="A809" s="20">
        <v>20</v>
      </c>
      <c r="B809" s="7">
        <v>25</v>
      </c>
      <c r="C809" s="7">
        <v>30</v>
      </c>
      <c r="D809" s="7">
        <v>35</v>
      </c>
      <c r="E809" s="7">
        <v>40</v>
      </c>
      <c r="F809" s="7">
        <v>45</v>
      </c>
      <c r="G809" s="7">
        <v>50</v>
      </c>
      <c r="H809" s="7">
        <v>55</v>
      </c>
      <c r="I809" s="7">
        <v>60</v>
      </c>
      <c r="J809" s="7">
        <v>65</v>
      </c>
      <c r="N809" s="5"/>
    </row>
    <row r="810" spans="1:14" x14ac:dyDescent="0.25">
      <c r="A810" s="20">
        <v>70</v>
      </c>
      <c r="B810" s="7">
        <v>75</v>
      </c>
      <c r="C810" s="7">
        <v>80</v>
      </c>
      <c r="D810" s="7">
        <v>85</v>
      </c>
      <c r="E810" s="7">
        <v>90</v>
      </c>
      <c r="F810" s="7">
        <v>95</v>
      </c>
      <c r="G810" s="7">
        <v>100</v>
      </c>
      <c r="H810" s="7">
        <v>105</v>
      </c>
      <c r="I810" s="7">
        <v>110</v>
      </c>
      <c r="J810" s="7">
        <v>115</v>
      </c>
      <c r="N810" s="5"/>
    </row>
    <row r="811" spans="1:14" x14ac:dyDescent="0.25">
      <c r="A811" s="20">
        <v>120</v>
      </c>
      <c r="B811" s="7">
        <v>125</v>
      </c>
      <c r="C811" s="7">
        <v>130</v>
      </c>
      <c r="D811" s="7">
        <v>135</v>
      </c>
      <c r="E811" s="7">
        <v>140</v>
      </c>
      <c r="F811" s="7">
        <v>145</v>
      </c>
      <c r="G811" s="7">
        <v>150</v>
      </c>
      <c r="H811" s="7">
        <v>155</v>
      </c>
      <c r="I811" s="7">
        <v>160</v>
      </c>
      <c r="J811" s="7">
        <v>165</v>
      </c>
      <c r="N811" s="5"/>
    </row>
    <row r="812" spans="1:14" x14ac:dyDescent="0.25">
      <c r="A812" s="20">
        <v>170</v>
      </c>
      <c r="B812" s="7">
        <v>175</v>
      </c>
      <c r="C812" s="7">
        <v>180</v>
      </c>
      <c r="D812" s="7">
        <v>185</v>
      </c>
      <c r="E812" s="7">
        <v>190</v>
      </c>
      <c r="F812" s="7">
        <v>195</v>
      </c>
      <c r="G812" s="7">
        <v>200</v>
      </c>
      <c r="H812" s="7">
        <v>205</v>
      </c>
      <c r="I812" s="7">
        <v>210</v>
      </c>
      <c r="J812" s="7">
        <v>215</v>
      </c>
      <c r="N812" s="5"/>
    </row>
    <row r="813" spans="1:14" x14ac:dyDescent="0.25">
      <c r="A813" s="20">
        <v>220</v>
      </c>
      <c r="B813" s="7">
        <v>225</v>
      </c>
      <c r="C813" s="7">
        <v>230</v>
      </c>
      <c r="D813" s="7">
        <v>235</v>
      </c>
      <c r="E813" s="7">
        <v>240</v>
      </c>
      <c r="F813" s="7">
        <v>245</v>
      </c>
      <c r="G813" s="7">
        <v>250</v>
      </c>
      <c r="H813" s="7">
        <v>255</v>
      </c>
      <c r="I813" s="7">
        <v>260</v>
      </c>
      <c r="J813" s="7">
        <v>265</v>
      </c>
      <c r="N813" s="5"/>
    </row>
    <row r="814" spans="1:14" x14ac:dyDescent="0.25">
      <c r="A814" s="20">
        <v>270</v>
      </c>
      <c r="B814" s="7">
        <v>275</v>
      </c>
      <c r="C814" s="7">
        <v>280</v>
      </c>
      <c r="D814" s="7">
        <v>285</v>
      </c>
      <c r="E814" s="7">
        <v>290</v>
      </c>
      <c r="F814" s="7">
        <v>295</v>
      </c>
      <c r="G814" s="7">
        <v>300</v>
      </c>
      <c r="H814" s="7">
        <v>305</v>
      </c>
      <c r="I814" s="7">
        <v>310</v>
      </c>
      <c r="J814" s="7">
        <v>315</v>
      </c>
      <c r="N814" s="5"/>
    </row>
    <row r="815" spans="1:14" x14ac:dyDescent="0.25">
      <c r="A815" s="20">
        <v>320</v>
      </c>
      <c r="B815" s="7">
        <v>325</v>
      </c>
      <c r="C815" s="7">
        <v>330</v>
      </c>
      <c r="D815" s="7">
        <v>335</v>
      </c>
      <c r="E815" s="7">
        <v>340</v>
      </c>
      <c r="F815" s="7">
        <v>345</v>
      </c>
      <c r="G815" s="7">
        <v>350</v>
      </c>
      <c r="H815" s="7">
        <v>355</v>
      </c>
      <c r="I815" s="7">
        <v>360</v>
      </c>
      <c r="J815" s="7">
        <v>365</v>
      </c>
      <c r="N815" s="5"/>
    </row>
    <row r="816" spans="1:14" x14ac:dyDescent="0.25">
      <c r="A816" s="20">
        <v>370</v>
      </c>
      <c r="B816" s="7">
        <v>375</v>
      </c>
      <c r="C816" s="7">
        <v>380</v>
      </c>
      <c r="D816" s="7">
        <v>385</v>
      </c>
      <c r="E816" s="7">
        <v>390</v>
      </c>
      <c r="F816" s="7">
        <v>395</v>
      </c>
      <c r="G816" s="7">
        <v>400</v>
      </c>
      <c r="H816" s="7">
        <v>405</v>
      </c>
      <c r="I816" s="7">
        <v>410</v>
      </c>
      <c r="J816" s="7">
        <v>415</v>
      </c>
      <c r="N816" s="5"/>
    </row>
    <row r="817" spans="1:14" x14ac:dyDescent="0.25">
      <c r="A817" s="20">
        <v>420</v>
      </c>
      <c r="B817" s="7">
        <v>425</v>
      </c>
      <c r="C817" s="7">
        <v>430</v>
      </c>
      <c r="D817" s="7">
        <v>435</v>
      </c>
      <c r="E817" s="7">
        <v>440</v>
      </c>
      <c r="F817" s="7">
        <v>445</v>
      </c>
      <c r="G817" s="7">
        <v>450</v>
      </c>
      <c r="H817" s="7">
        <v>455</v>
      </c>
      <c r="I817" s="7">
        <v>460</v>
      </c>
      <c r="J817" s="7">
        <v>465</v>
      </c>
      <c r="N817" s="5"/>
    </row>
    <row r="818" spans="1:14" x14ac:dyDescent="0.25">
      <c r="A818" s="20">
        <v>470</v>
      </c>
      <c r="B818" s="7">
        <v>475</v>
      </c>
      <c r="C818" s="7">
        <v>480</v>
      </c>
      <c r="D818" s="7">
        <v>485</v>
      </c>
      <c r="E818" s="7">
        <v>490</v>
      </c>
      <c r="F818" s="7">
        <v>495</v>
      </c>
      <c r="G818" s="7">
        <v>500</v>
      </c>
      <c r="H818" s="7">
        <v>505</v>
      </c>
      <c r="I818" s="7">
        <v>510</v>
      </c>
      <c r="J818" s="7">
        <v>515</v>
      </c>
      <c r="N818" s="5"/>
    </row>
    <row r="819" spans="1:14" x14ac:dyDescent="0.25">
      <c r="A819" s="20">
        <v>520</v>
      </c>
      <c r="B819" s="7">
        <v>525</v>
      </c>
      <c r="C819" s="7">
        <v>530</v>
      </c>
      <c r="D819" s="7">
        <v>535</v>
      </c>
      <c r="E819" s="7">
        <v>540</v>
      </c>
      <c r="F819" s="7">
        <v>545</v>
      </c>
      <c r="G819" s="7">
        <v>550</v>
      </c>
      <c r="H819" s="7">
        <v>555</v>
      </c>
      <c r="I819" s="7">
        <v>560</v>
      </c>
      <c r="J819" s="7">
        <v>565</v>
      </c>
      <c r="N819" s="5"/>
    </row>
    <row r="820" spans="1:14" x14ac:dyDescent="0.25">
      <c r="A820" s="4"/>
      <c r="N820" s="5"/>
    </row>
    <row r="821" spans="1:14" x14ac:dyDescent="0.25">
      <c r="A821" s="127" t="s">
        <v>11</v>
      </c>
      <c r="B821" s="128"/>
      <c r="C821" s="128"/>
      <c r="D821" s="128"/>
      <c r="E821" s="128"/>
      <c r="F821" s="128"/>
      <c r="G821" s="128"/>
      <c r="H821" s="128"/>
      <c r="I821" s="128"/>
      <c r="J821" s="128"/>
      <c r="K821" s="128"/>
      <c r="L821" s="128"/>
      <c r="M821" s="128"/>
      <c r="N821" s="129"/>
    </row>
    <row r="822" spans="1:14" x14ac:dyDescent="0.25">
      <c r="A822" s="23"/>
      <c r="B822" s="24"/>
      <c r="C822" s="24"/>
      <c r="D822" s="24"/>
      <c r="E822" s="24"/>
      <c r="F822" s="24"/>
      <c r="G822" s="24"/>
      <c r="H822" s="24"/>
      <c r="I822" s="24"/>
      <c r="J822" s="24"/>
      <c r="K822" s="24"/>
      <c r="L822" s="24"/>
      <c r="M822" s="24"/>
      <c r="N822" s="25"/>
    </row>
    <row r="823" spans="1:14" x14ac:dyDescent="0.25">
      <c r="A823" s="10" t="s">
        <v>219</v>
      </c>
      <c r="B823" s="11"/>
      <c r="C823" s="11"/>
      <c r="D823" s="11"/>
      <c r="E823" s="11"/>
      <c r="F823" s="11"/>
      <c r="G823" s="11"/>
      <c r="H823" s="11"/>
      <c r="I823" s="11"/>
      <c r="J823" s="11"/>
      <c r="K823" s="11"/>
      <c r="N823" s="5"/>
    </row>
    <row r="824" spans="1:14" x14ac:dyDescent="0.25">
      <c r="A824" s="12" t="s">
        <v>13</v>
      </c>
      <c r="B824" s="22" t="s">
        <v>114</v>
      </c>
      <c r="C824" s="22">
        <f>_xlfn.QUARTILE.EXC(A809:J819,1)</f>
        <v>153.75</v>
      </c>
      <c r="N824" s="5"/>
    </row>
    <row r="825" spans="1:14" x14ac:dyDescent="0.25">
      <c r="A825" s="4"/>
      <c r="B825" s="22" t="s">
        <v>204</v>
      </c>
      <c r="C825" s="22">
        <f>_xlfn.QUARTILE.EXC(A809:J819,2)</f>
        <v>292.5</v>
      </c>
      <c r="N825" s="5"/>
    </row>
    <row r="826" spans="1:14" x14ac:dyDescent="0.25">
      <c r="A826" s="4"/>
      <c r="B826" s="22" t="s">
        <v>115</v>
      </c>
      <c r="C826" s="22">
        <f>_xlfn.QUARTILE.EXC(A809:J819,3)</f>
        <v>431.25</v>
      </c>
      <c r="N826" s="5"/>
    </row>
    <row r="827" spans="1:14" x14ac:dyDescent="0.25">
      <c r="A827" s="4"/>
      <c r="N827" s="5"/>
    </row>
    <row r="828" spans="1:14" x14ac:dyDescent="0.25">
      <c r="A828" s="10" t="s">
        <v>220</v>
      </c>
      <c r="B828" s="11"/>
      <c r="C828" s="11"/>
      <c r="D828" s="11"/>
      <c r="E828" s="11"/>
      <c r="F828" s="11"/>
      <c r="G828" s="11"/>
      <c r="H828" s="11"/>
      <c r="I828" s="11"/>
      <c r="J828" s="11"/>
      <c r="K828" s="11"/>
      <c r="N828" s="5"/>
    </row>
    <row r="829" spans="1:14" x14ac:dyDescent="0.25">
      <c r="A829" s="12" t="s">
        <v>13</v>
      </c>
      <c r="B829" s="13" t="s">
        <v>221</v>
      </c>
      <c r="C829" s="13"/>
      <c r="D829" s="22">
        <f>_xlfn.PERCENTILE.EXC($A$809:$J$819,20/100)</f>
        <v>126.00000000000001</v>
      </c>
      <c r="N829" s="5"/>
    </row>
    <row r="830" spans="1:14" x14ac:dyDescent="0.25">
      <c r="A830" s="4"/>
      <c r="B830" s="13" t="s">
        <v>222</v>
      </c>
      <c r="C830" s="13"/>
      <c r="D830" s="22">
        <f>_xlfn.PERCENTILE.EXC($A$809:$J$819,40/100)</f>
        <v>237.00000000000003</v>
      </c>
      <c r="N830" s="5"/>
    </row>
    <row r="831" spans="1:14" ht="16.5" thickBot="1" x14ac:dyDescent="0.3">
      <c r="A831" s="31"/>
      <c r="B831" s="17" t="s">
        <v>223</v>
      </c>
      <c r="C831" s="17"/>
      <c r="D831" s="33">
        <f>_xlfn.PERCENTILE.EXC($A$809:$J$819,80/100)</f>
        <v>459.00000000000006</v>
      </c>
      <c r="E831" s="18"/>
      <c r="F831" s="18"/>
      <c r="G831" s="18"/>
      <c r="H831" s="18"/>
      <c r="I831" s="18"/>
      <c r="J831" s="18"/>
      <c r="K831" s="18"/>
      <c r="L831" s="18"/>
      <c r="M831" s="18"/>
      <c r="N831" s="19"/>
    </row>
    <row r="832" spans="1:14" ht="16.5" thickBot="1" x14ac:dyDescent="0.3"/>
    <row r="833" spans="1:14" x14ac:dyDescent="0.25">
      <c r="A833" s="95" t="s">
        <v>224</v>
      </c>
      <c r="B833" s="115"/>
      <c r="C833" s="115"/>
      <c r="D833" s="115"/>
      <c r="E833" s="115"/>
      <c r="F833" s="115"/>
      <c r="G833" s="115"/>
      <c r="H833" s="115"/>
      <c r="I833" s="115"/>
      <c r="J833" s="115"/>
      <c r="K833" s="115"/>
      <c r="L833" s="115"/>
      <c r="M833" s="115"/>
      <c r="N833" s="116"/>
    </row>
    <row r="834" spans="1:14" x14ac:dyDescent="0.25">
      <c r="A834" s="117"/>
      <c r="B834" s="118"/>
      <c r="C834" s="118"/>
      <c r="D834" s="118"/>
      <c r="E834" s="118"/>
      <c r="F834" s="118"/>
      <c r="G834" s="118"/>
      <c r="H834" s="118"/>
      <c r="I834" s="118"/>
      <c r="J834" s="118"/>
      <c r="K834" s="118"/>
      <c r="L834" s="118"/>
      <c r="M834" s="118"/>
      <c r="N834" s="119"/>
    </row>
    <row r="835" spans="1:14" x14ac:dyDescent="0.25">
      <c r="A835" s="117"/>
      <c r="B835" s="118"/>
      <c r="C835" s="118"/>
      <c r="D835" s="118"/>
      <c r="E835" s="118"/>
      <c r="F835" s="118"/>
      <c r="G835" s="118"/>
      <c r="H835" s="118"/>
      <c r="I835" s="118"/>
      <c r="J835" s="118"/>
      <c r="K835" s="118"/>
      <c r="L835" s="118"/>
      <c r="M835" s="118"/>
      <c r="N835" s="119"/>
    </row>
    <row r="836" spans="1:14" ht="16.5" thickBot="1" x14ac:dyDescent="0.3">
      <c r="A836" s="120"/>
      <c r="B836" s="121"/>
      <c r="C836" s="121"/>
      <c r="D836" s="121"/>
      <c r="E836" s="121"/>
      <c r="F836" s="121"/>
      <c r="G836" s="121"/>
      <c r="H836" s="121"/>
      <c r="I836" s="121"/>
      <c r="J836" s="121"/>
      <c r="K836" s="121"/>
      <c r="L836" s="121"/>
      <c r="M836" s="121"/>
      <c r="N836" s="122"/>
    </row>
    <row r="837" spans="1:14" x14ac:dyDescent="0.25">
      <c r="A837" s="4" t="s">
        <v>225</v>
      </c>
      <c r="N837" s="5"/>
    </row>
    <row r="838" spans="1:14" x14ac:dyDescent="0.25">
      <c r="A838" s="20">
        <v>15</v>
      </c>
      <c r="B838" s="7">
        <v>20</v>
      </c>
      <c r="C838" s="7">
        <v>25</v>
      </c>
      <c r="D838" s="7">
        <v>30</v>
      </c>
      <c r="E838" s="7">
        <v>35</v>
      </c>
      <c r="F838" s="7">
        <v>40</v>
      </c>
      <c r="G838" s="7">
        <v>45</v>
      </c>
      <c r="H838" s="7">
        <v>50</v>
      </c>
      <c r="I838" s="7">
        <v>55</v>
      </c>
      <c r="J838" s="7">
        <v>60</v>
      </c>
      <c r="N838" s="5"/>
    </row>
    <row r="839" spans="1:14" x14ac:dyDescent="0.25">
      <c r="A839" s="20">
        <v>65</v>
      </c>
      <c r="B839" s="7">
        <v>70</v>
      </c>
      <c r="C839" s="7">
        <v>75</v>
      </c>
      <c r="D839" s="7">
        <v>80</v>
      </c>
      <c r="E839" s="7">
        <v>85</v>
      </c>
      <c r="F839" s="7">
        <v>90</v>
      </c>
      <c r="G839" s="7">
        <v>95</v>
      </c>
      <c r="H839" s="7">
        <v>100</v>
      </c>
      <c r="I839" s="7">
        <v>105</v>
      </c>
      <c r="J839" s="7">
        <v>110</v>
      </c>
      <c r="N839" s="5"/>
    </row>
    <row r="840" spans="1:14" x14ac:dyDescent="0.25">
      <c r="A840" s="20">
        <v>115</v>
      </c>
      <c r="B840" s="7">
        <v>120</v>
      </c>
      <c r="C840" s="7">
        <v>125</v>
      </c>
      <c r="D840" s="7">
        <v>130</v>
      </c>
      <c r="E840" s="7">
        <v>135</v>
      </c>
      <c r="F840" s="7">
        <v>140</v>
      </c>
      <c r="G840" s="7">
        <v>145</v>
      </c>
      <c r="H840" s="7">
        <v>150</v>
      </c>
      <c r="I840" s="7">
        <v>155</v>
      </c>
      <c r="J840" s="7">
        <v>160</v>
      </c>
      <c r="N840" s="5"/>
    </row>
    <row r="841" spans="1:14" x14ac:dyDescent="0.25">
      <c r="A841" s="20">
        <v>165</v>
      </c>
      <c r="B841" s="7">
        <v>170</v>
      </c>
      <c r="C841" s="7">
        <v>175</v>
      </c>
      <c r="D841" s="7">
        <v>180</v>
      </c>
      <c r="E841" s="7">
        <v>185</v>
      </c>
      <c r="F841" s="7">
        <v>190</v>
      </c>
      <c r="G841" s="7">
        <v>195</v>
      </c>
      <c r="H841" s="7">
        <v>200</v>
      </c>
      <c r="I841" s="7">
        <v>205</v>
      </c>
      <c r="J841" s="7">
        <v>210</v>
      </c>
      <c r="N841" s="5"/>
    </row>
    <row r="842" spans="1:14" x14ac:dyDescent="0.25">
      <c r="A842" s="20">
        <v>215</v>
      </c>
      <c r="B842" s="7">
        <v>220</v>
      </c>
      <c r="C842" s="7">
        <v>225</v>
      </c>
      <c r="D842" s="7">
        <v>230</v>
      </c>
      <c r="E842" s="7">
        <v>235</v>
      </c>
      <c r="F842" s="7">
        <v>240</v>
      </c>
      <c r="G842" s="7">
        <v>245</v>
      </c>
      <c r="H842" s="7">
        <v>250</v>
      </c>
      <c r="I842" s="7">
        <v>255</v>
      </c>
      <c r="J842" s="7">
        <v>260</v>
      </c>
      <c r="N842" s="5"/>
    </row>
    <row r="843" spans="1:14" x14ac:dyDescent="0.25">
      <c r="A843" s="20">
        <v>265</v>
      </c>
      <c r="B843" s="7">
        <v>270</v>
      </c>
      <c r="C843" s="7">
        <v>275</v>
      </c>
      <c r="D843" s="7">
        <v>280</v>
      </c>
      <c r="E843" s="7">
        <v>285</v>
      </c>
      <c r="F843" s="7">
        <v>290</v>
      </c>
      <c r="G843" s="7">
        <v>295</v>
      </c>
      <c r="H843" s="7">
        <v>300</v>
      </c>
      <c r="I843" s="7">
        <v>305</v>
      </c>
      <c r="J843" s="7">
        <v>310</v>
      </c>
      <c r="N843" s="5"/>
    </row>
    <row r="844" spans="1:14" x14ac:dyDescent="0.25">
      <c r="A844" s="20">
        <v>315</v>
      </c>
      <c r="B844" s="7">
        <v>320</v>
      </c>
      <c r="C844" s="7">
        <v>325</v>
      </c>
      <c r="D844" s="7">
        <v>330</v>
      </c>
      <c r="E844" s="7">
        <v>335</v>
      </c>
      <c r="F844" s="7">
        <v>340</v>
      </c>
      <c r="G844" s="7">
        <v>345</v>
      </c>
      <c r="H844" s="7">
        <v>350</v>
      </c>
      <c r="I844" s="7">
        <v>355</v>
      </c>
      <c r="J844" s="7">
        <v>360</v>
      </c>
      <c r="N844" s="5"/>
    </row>
    <row r="845" spans="1:14" x14ac:dyDescent="0.25">
      <c r="A845" s="20">
        <v>365</v>
      </c>
      <c r="B845" s="7">
        <v>370</v>
      </c>
      <c r="C845" s="7">
        <v>375</v>
      </c>
      <c r="D845" s="7">
        <v>380</v>
      </c>
      <c r="E845" s="7">
        <v>385</v>
      </c>
      <c r="F845" s="7">
        <v>390</v>
      </c>
      <c r="G845" s="7">
        <v>395</v>
      </c>
      <c r="H845" s="7">
        <v>400</v>
      </c>
      <c r="I845" s="7">
        <v>405</v>
      </c>
      <c r="J845" s="7">
        <v>410</v>
      </c>
      <c r="N845" s="5"/>
    </row>
    <row r="846" spans="1:14" x14ac:dyDescent="0.25">
      <c r="A846" s="20">
        <v>415</v>
      </c>
      <c r="B846" s="7">
        <v>420</v>
      </c>
      <c r="C846" s="7">
        <v>425</v>
      </c>
      <c r="D846" s="7">
        <v>430</v>
      </c>
      <c r="E846" s="7">
        <v>435</v>
      </c>
      <c r="F846" s="7">
        <v>440</v>
      </c>
      <c r="G846" s="7">
        <v>445</v>
      </c>
      <c r="H846" s="7">
        <v>450</v>
      </c>
      <c r="I846" s="7">
        <v>455</v>
      </c>
      <c r="J846" s="7">
        <v>460</v>
      </c>
      <c r="N846" s="5"/>
    </row>
    <row r="847" spans="1:14" x14ac:dyDescent="0.25">
      <c r="A847" s="20">
        <v>465</v>
      </c>
      <c r="B847" s="7">
        <v>470</v>
      </c>
      <c r="C847" s="7">
        <v>475</v>
      </c>
      <c r="D847" s="7">
        <v>480</v>
      </c>
      <c r="E847" s="7">
        <v>485</v>
      </c>
      <c r="F847" s="7">
        <v>490</v>
      </c>
      <c r="G847" s="7">
        <v>495</v>
      </c>
      <c r="H847" s="7">
        <v>500</v>
      </c>
      <c r="I847" s="7">
        <v>505</v>
      </c>
      <c r="J847" s="7">
        <v>510</v>
      </c>
      <c r="N847" s="5"/>
    </row>
    <row r="848" spans="1:14" x14ac:dyDescent="0.25">
      <c r="A848" s="20">
        <v>515</v>
      </c>
      <c r="B848" s="7">
        <v>520</v>
      </c>
      <c r="C848" s="7">
        <v>525</v>
      </c>
      <c r="D848" s="7">
        <v>530</v>
      </c>
      <c r="E848" s="7">
        <v>535</v>
      </c>
      <c r="F848" s="7">
        <v>540</v>
      </c>
      <c r="G848" s="7">
        <v>545</v>
      </c>
      <c r="H848" s="7">
        <v>550</v>
      </c>
      <c r="I848" s="7">
        <v>555</v>
      </c>
      <c r="J848" s="7">
        <v>560</v>
      </c>
      <c r="N848" s="5"/>
    </row>
    <row r="849" spans="1:14" x14ac:dyDescent="0.25">
      <c r="A849" s="20">
        <v>565</v>
      </c>
      <c r="B849" s="7">
        <v>570</v>
      </c>
      <c r="C849" s="7">
        <v>575</v>
      </c>
      <c r="D849" s="7">
        <v>580</v>
      </c>
      <c r="E849" s="7">
        <v>585</v>
      </c>
      <c r="F849" s="7">
        <v>590</v>
      </c>
      <c r="G849" s="7">
        <v>595</v>
      </c>
      <c r="H849" s="7">
        <v>600</v>
      </c>
      <c r="I849" s="7">
        <v>605</v>
      </c>
      <c r="J849" s="7">
        <v>610</v>
      </c>
      <c r="N849" s="5"/>
    </row>
    <row r="850" spans="1:14" x14ac:dyDescent="0.25">
      <c r="A850" s="4"/>
      <c r="N850" s="5"/>
    </row>
    <row r="851" spans="1:14" x14ac:dyDescent="0.25">
      <c r="A851" s="127" t="s">
        <v>11</v>
      </c>
      <c r="B851" s="128"/>
      <c r="C851" s="128"/>
      <c r="D851" s="128"/>
      <c r="E851" s="128"/>
      <c r="F851" s="128"/>
      <c r="G851" s="128"/>
      <c r="H851" s="128"/>
      <c r="I851" s="128"/>
      <c r="J851" s="128"/>
      <c r="K851" s="128"/>
      <c r="L851" s="128"/>
      <c r="M851" s="128"/>
      <c r="N851" s="129"/>
    </row>
    <row r="852" spans="1:14" x14ac:dyDescent="0.25">
      <c r="A852" s="23"/>
      <c r="B852" s="24"/>
      <c r="C852" s="24"/>
      <c r="D852" s="24"/>
      <c r="E852" s="24"/>
      <c r="F852" s="24"/>
      <c r="G852" s="24"/>
      <c r="H852" s="24"/>
      <c r="I852" s="24"/>
      <c r="J852" s="24"/>
      <c r="K852" s="24"/>
      <c r="L852" s="24"/>
      <c r="M852" s="24"/>
      <c r="N852" s="25"/>
    </row>
    <row r="853" spans="1:14" x14ac:dyDescent="0.25">
      <c r="A853" s="10" t="s">
        <v>226</v>
      </c>
      <c r="B853" s="11"/>
      <c r="C853" s="11"/>
      <c r="D853" s="11"/>
      <c r="E853" s="11"/>
      <c r="F853" s="11"/>
      <c r="G853" s="11"/>
      <c r="H853" s="11"/>
      <c r="I853" s="11"/>
      <c r="J853" s="11"/>
      <c r="K853" s="11"/>
      <c r="N853" s="5"/>
    </row>
    <row r="854" spans="1:14" x14ac:dyDescent="0.25">
      <c r="A854" s="12" t="s">
        <v>13</v>
      </c>
      <c r="B854" s="22" t="s">
        <v>114</v>
      </c>
      <c r="C854" s="22">
        <f>_xlfn.QUARTILE.EXC($A$838:$J$849,1)</f>
        <v>161.25</v>
      </c>
      <c r="N854" s="5"/>
    </row>
    <row r="855" spans="1:14" x14ac:dyDescent="0.25">
      <c r="A855" s="4"/>
      <c r="B855" s="22" t="s">
        <v>204</v>
      </c>
      <c r="C855" s="22">
        <f>_xlfn.QUARTILE.EXC($A$838:$J$849,2)</f>
        <v>312.5</v>
      </c>
      <c r="N855" s="5"/>
    </row>
    <row r="856" spans="1:14" x14ac:dyDescent="0.25">
      <c r="A856" s="4"/>
      <c r="B856" s="22" t="s">
        <v>115</v>
      </c>
      <c r="C856" s="22">
        <f>_xlfn.QUARTILE.EXC($A$838:$J$849,3)</f>
        <v>463.75</v>
      </c>
      <c r="N856" s="5"/>
    </row>
    <row r="857" spans="1:14" x14ac:dyDescent="0.25">
      <c r="A857" s="4"/>
      <c r="N857" s="5"/>
    </row>
    <row r="858" spans="1:14" x14ac:dyDescent="0.25">
      <c r="A858" s="10" t="s">
        <v>227</v>
      </c>
      <c r="B858" s="11"/>
      <c r="C858" s="11"/>
      <c r="D858" s="11"/>
      <c r="E858" s="11"/>
      <c r="F858" s="11"/>
      <c r="G858" s="11"/>
      <c r="H858" s="11"/>
      <c r="I858" s="11"/>
      <c r="J858" s="11"/>
      <c r="K858" s="11"/>
      <c r="N858" s="5"/>
    </row>
    <row r="859" spans="1:14" x14ac:dyDescent="0.25">
      <c r="A859" s="12" t="s">
        <v>13</v>
      </c>
      <c r="B859" s="13" t="s">
        <v>228</v>
      </c>
      <c r="C859" s="13"/>
      <c r="D859" s="22">
        <f>_xlfn.PERCENTILE.EXC($A$838:$J$849,30/100)</f>
        <v>191.5</v>
      </c>
      <c r="N859" s="5"/>
    </row>
    <row r="860" spans="1:14" x14ac:dyDescent="0.25">
      <c r="A860" s="4"/>
      <c r="B860" s="13" t="s">
        <v>215</v>
      </c>
      <c r="C860" s="13"/>
      <c r="D860" s="22">
        <f>_xlfn.PERCENTILE.EXC($A$838:$J$849,50/100)</f>
        <v>312.5</v>
      </c>
      <c r="N860" s="5"/>
    </row>
    <row r="861" spans="1:14" ht="16.5" thickBot="1" x14ac:dyDescent="0.3">
      <c r="A861" s="31"/>
      <c r="B861" s="17" t="s">
        <v>229</v>
      </c>
      <c r="C861" s="17"/>
      <c r="D861" s="33">
        <f>_xlfn.PERCENTILE.EXC($A$838:$J$849,70/100)</f>
        <v>433.49999999999994</v>
      </c>
      <c r="E861" s="18"/>
      <c r="F861" s="18"/>
      <c r="G861" s="18"/>
      <c r="H861" s="18"/>
      <c r="I861" s="18"/>
      <c r="J861" s="18"/>
      <c r="K861" s="18"/>
      <c r="L861" s="18"/>
      <c r="M861" s="18"/>
      <c r="N861" s="19"/>
    </row>
    <row r="862" spans="1:14" ht="16.5" thickBot="1" x14ac:dyDescent="0.3"/>
    <row r="863" spans="1:14" x14ac:dyDescent="0.25">
      <c r="A863" s="95" t="s">
        <v>230</v>
      </c>
      <c r="B863" s="115"/>
      <c r="C863" s="115"/>
      <c r="D863" s="115"/>
      <c r="E863" s="115"/>
      <c r="F863" s="115"/>
      <c r="G863" s="115"/>
      <c r="H863" s="115"/>
      <c r="I863" s="115"/>
      <c r="J863" s="115"/>
      <c r="K863" s="115"/>
      <c r="L863" s="115"/>
      <c r="M863" s="115"/>
      <c r="N863" s="116"/>
    </row>
    <row r="864" spans="1:14" x14ac:dyDescent="0.25">
      <c r="A864" s="117"/>
      <c r="B864" s="118"/>
      <c r="C864" s="118"/>
      <c r="D864" s="118"/>
      <c r="E864" s="118"/>
      <c r="F864" s="118"/>
      <c r="G864" s="118"/>
      <c r="H864" s="118"/>
      <c r="I864" s="118"/>
      <c r="J864" s="118"/>
      <c r="K864" s="118"/>
      <c r="L864" s="118"/>
      <c r="M864" s="118"/>
      <c r="N864" s="119"/>
    </row>
    <row r="865" spans="1:14" x14ac:dyDescent="0.25">
      <c r="A865" s="117"/>
      <c r="B865" s="118"/>
      <c r="C865" s="118"/>
      <c r="D865" s="118"/>
      <c r="E865" s="118"/>
      <c r="F865" s="118"/>
      <c r="G865" s="118"/>
      <c r="H865" s="118"/>
      <c r="I865" s="118"/>
      <c r="J865" s="118"/>
      <c r="K865" s="118"/>
      <c r="L865" s="118"/>
      <c r="M865" s="118"/>
      <c r="N865" s="119"/>
    </row>
    <row r="866" spans="1:14" ht="16.5" thickBot="1" x14ac:dyDescent="0.3">
      <c r="A866" s="120"/>
      <c r="B866" s="121"/>
      <c r="C866" s="121"/>
      <c r="D866" s="121"/>
      <c r="E866" s="121"/>
      <c r="F866" s="121"/>
      <c r="G866" s="121"/>
      <c r="H866" s="121"/>
      <c r="I866" s="121"/>
      <c r="J866" s="121"/>
      <c r="K866" s="121"/>
      <c r="L866" s="121"/>
      <c r="M866" s="121"/>
      <c r="N866" s="122"/>
    </row>
    <row r="867" spans="1:14" x14ac:dyDescent="0.25">
      <c r="A867" s="4" t="s">
        <v>231</v>
      </c>
      <c r="N867" s="5"/>
    </row>
    <row r="868" spans="1:14" x14ac:dyDescent="0.25">
      <c r="A868" s="20">
        <v>0.5</v>
      </c>
      <c r="B868" s="7">
        <v>1</v>
      </c>
      <c r="C868" s="7">
        <v>0.2</v>
      </c>
      <c r="D868" s="7">
        <v>0.7</v>
      </c>
      <c r="E868" s="7">
        <v>0.3</v>
      </c>
      <c r="F868" s="7">
        <v>0.9</v>
      </c>
      <c r="G868" s="7">
        <v>1.2</v>
      </c>
      <c r="H868" s="7">
        <v>0.6</v>
      </c>
      <c r="I868" s="7">
        <v>0.4</v>
      </c>
      <c r="J868" s="7">
        <v>1.1000000000000001</v>
      </c>
      <c r="N868" s="5"/>
    </row>
    <row r="869" spans="1:14" x14ac:dyDescent="0.25">
      <c r="A869" s="20">
        <v>0.8</v>
      </c>
      <c r="B869" s="7">
        <v>0.5</v>
      </c>
      <c r="C869" s="7">
        <v>0.3</v>
      </c>
      <c r="D869" s="7">
        <v>0.6</v>
      </c>
      <c r="E869" s="7">
        <v>1</v>
      </c>
      <c r="F869" s="7">
        <v>0.4</v>
      </c>
      <c r="G869" s="7">
        <v>0.5</v>
      </c>
      <c r="H869" s="7">
        <v>0.7</v>
      </c>
      <c r="I869" s="7">
        <v>0.9</v>
      </c>
      <c r="J869" s="7">
        <v>1.3</v>
      </c>
      <c r="N869" s="5"/>
    </row>
    <row r="870" spans="1:14" x14ac:dyDescent="0.25">
      <c r="A870" s="20">
        <v>0.8</v>
      </c>
      <c r="B870" s="7">
        <v>0.6</v>
      </c>
      <c r="C870" s="7">
        <v>0.4</v>
      </c>
      <c r="D870" s="7">
        <v>0.7</v>
      </c>
      <c r="E870" s="7">
        <v>0.9</v>
      </c>
      <c r="F870" s="7">
        <v>0.5</v>
      </c>
      <c r="G870" s="7">
        <v>0.2</v>
      </c>
      <c r="H870" s="7">
        <v>1</v>
      </c>
      <c r="I870" s="7">
        <v>0.8</v>
      </c>
      <c r="J870" s="7">
        <v>0.3</v>
      </c>
      <c r="N870" s="5"/>
    </row>
    <row r="871" spans="1:14" x14ac:dyDescent="0.25">
      <c r="A871" s="20">
        <v>0.6</v>
      </c>
      <c r="B871" s="7">
        <v>0.4</v>
      </c>
      <c r="C871" s="7">
        <v>0.7</v>
      </c>
      <c r="D871" s="7">
        <v>0.9</v>
      </c>
      <c r="E871" s="7">
        <v>1.2</v>
      </c>
      <c r="F871" s="7">
        <v>0.8</v>
      </c>
      <c r="G871" s="7">
        <v>0.3</v>
      </c>
      <c r="H871" s="7">
        <v>0.6</v>
      </c>
      <c r="I871" s="7">
        <v>0.5</v>
      </c>
      <c r="J871" s="7">
        <v>0.4</v>
      </c>
      <c r="N871" s="5"/>
    </row>
    <row r="872" spans="1:14" x14ac:dyDescent="0.25">
      <c r="A872" s="20">
        <v>0.7</v>
      </c>
      <c r="B872" s="7">
        <v>0.9</v>
      </c>
      <c r="C872" s="7">
        <v>1.1000000000000001</v>
      </c>
      <c r="D872" s="7">
        <v>0.3</v>
      </c>
      <c r="E872" s="7">
        <v>1.4</v>
      </c>
      <c r="F872" s="7">
        <v>0</v>
      </c>
      <c r="G872" s="7">
        <v>9</v>
      </c>
      <c r="H872" s="7">
        <v>0.6</v>
      </c>
      <c r="I872" s="7">
        <v>0.2</v>
      </c>
      <c r="J872" s="7">
        <v>1.5</v>
      </c>
      <c r="N872" s="5"/>
    </row>
    <row r="873" spans="1:14" x14ac:dyDescent="0.25">
      <c r="A873" s="20">
        <v>1</v>
      </c>
      <c r="B873" s="7">
        <v>0.6</v>
      </c>
      <c r="C873" s="7">
        <v>0.4</v>
      </c>
      <c r="D873" s="7">
        <v>0.7</v>
      </c>
      <c r="E873" s="7">
        <v>1</v>
      </c>
      <c r="F873" s="7">
        <v>0.8</v>
      </c>
      <c r="G873" s="7">
        <v>0.3</v>
      </c>
      <c r="H873" s="7">
        <v>0.5</v>
      </c>
      <c r="I873" s="7">
        <v>0.8</v>
      </c>
      <c r="J873" s="7">
        <v>0.6</v>
      </c>
      <c r="N873" s="5"/>
    </row>
    <row r="874" spans="1:14" x14ac:dyDescent="0.25">
      <c r="A874" s="20">
        <v>0.3</v>
      </c>
      <c r="B874" s="7">
        <v>0.9</v>
      </c>
      <c r="C874" s="7">
        <v>0.4</v>
      </c>
      <c r="D874" s="7">
        <v>0.7</v>
      </c>
      <c r="E874" s="7">
        <v>0.9</v>
      </c>
      <c r="F874" s="7">
        <v>1</v>
      </c>
      <c r="G874" s="7">
        <v>0.8</v>
      </c>
      <c r="H874" s="7">
        <v>0.3</v>
      </c>
      <c r="I874" s="7">
        <v>0.5</v>
      </c>
      <c r="J874" s="7">
        <v>0.6</v>
      </c>
      <c r="N874" s="5"/>
    </row>
    <row r="875" spans="1:14" x14ac:dyDescent="0.25">
      <c r="A875" s="20">
        <v>0.4</v>
      </c>
      <c r="B875" s="7">
        <v>0.7</v>
      </c>
      <c r="C875" s="7">
        <v>0.9</v>
      </c>
      <c r="D875" s="7">
        <v>1.1000000000000001</v>
      </c>
      <c r="E875" s="7">
        <v>0.8</v>
      </c>
      <c r="F875" s="7">
        <v>0.3</v>
      </c>
      <c r="G875" s="7">
        <v>0.5</v>
      </c>
      <c r="H875" s="7">
        <v>0.6</v>
      </c>
      <c r="I875" s="7">
        <v>0.4</v>
      </c>
      <c r="J875" s="7">
        <v>0.7</v>
      </c>
      <c r="N875" s="5"/>
    </row>
    <row r="876" spans="1:14" x14ac:dyDescent="0.25">
      <c r="A876" s="20">
        <v>0.9</v>
      </c>
      <c r="B876" s="7">
        <v>1</v>
      </c>
      <c r="C876" s="7">
        <v>0.8</v>
      </c>
      <c r="D876" s="7">
        <v>0.3</v>
      </c>
      <c r="E876" s="7">
        <v>0.5</v>
      </c>
      <c r="F876" s="7">
        <v>0.6</v>
      </c>
      <c r="G876" s="7">
        <v>0.4</v>
      </c>
      <c r="H876" s="7">
        <v>0.7</v>
      </c>
      <c r="I876" s="7">
        <v>0.9</v>
      </c>
      <c r="J876" s="7">
        <v>1.1000000000000001</v>
      </c>
      <c r="N876" s="5"/>
    </row>
    <row r="877" spans="1:14" x14ac:dyDescent="0.25">
      <c r="A877" s="20">
        <v>0.8</v>
      </c>
      <c r="B877" s="7">
        <v>0.3</v>
      </c>
      <c r="C877" s="7">
        <v>0.5</v>
      </c>
      <c r="D877" s="7">
        <v>0.6</v>
      </c>
      <c r="E877" s="7">
        <v>0.4</v>
      </c>
      <c r="F877" s="7">
        <v>0.7</v>
      </c>
      <c r="G877" s="7">
        <v>0.9</v>
      </c>
      <c r="H877" s="7">
        <v>1</v>
      </c>
      <c r="I877" s="7">
        <v>0.8</v>
      </c>
      <c r="J877" s="7">
        <v>0.3</v>
      </c>
      <c r="N877" s="5"/>
    </row>
    <row r="878" spans="1:14" x14ac:dyDescent="0.25">
      <c r="A878" s="20">
        <v>0.5</v>
      </c>
      <c r="B878" s="7">
        <v>0.6</v>
      </c>
      <c r="C878" s="7">
        <v>0.4</v>
      </c>
      <c r="D878" s="7">
        <v>0.7</v>
      </c>
      <c r="E878" s="7">
        <v>0.9</v>
      </c>
      <c r="F878" s="7">
        <v>1.1000000000000001</v>
      </c>
      <c r="G878" s="7">
        <v>0.8</v>
      </c>
      <c r="H878" s="7">
        <v>0.3</v>
      </c>
      <c r="I878" s="7">
        <v>0.5</v>
      </c>
      <c r="J878" s="7">
        <v>0.6</v>
      </c>
      <c r="N878" s="5"/>
    </row>
    <row r="879" spans="1:14" x14ac:dyDescent="0.25">
      <c r="A879" s="20">
        <v>0.4</v>
      </c>
      <c r="B879" s="7">
        <v>0.7</v>
      </c>
      <c r="C879" s="7">
        <v>0.9</v>
      </c>
      <c r="D879" s="7">
        <v>1</v>
      </c>
      <c r="E879" s="7">
        <v>0.8</v>
      </c>
      <c r="F879" s="7">
        <v>0.3</v>
      </c>
      <c r="G879" s="7">
        <v>0.5</v>
      </c>
      <c r="H879" s="7">
        <v>0.6</v>
      </c>
      <c r="I879" s="7">
        <v>0.4</v>
      </c>
      <c r="J879" s="7">
        <v>0.7</v>
      </c>
      <c r="N879" s="5"/>
    </row>
    <row r="880" spans="1:14" x14ac:dyDescent="0.25">
      <c r="A880" s="20">
        <v>0.9</v>
      </c>
      <c r="B880" s="7">
        <v>1.1000000000000001</v>
      </c>
      <c r="N880" s="5"/>
    </row>
    <row r="881" spans="1:14" x14ac:dyDescent="0.25">
      <c r="A881" s="4"/>
      <c r="N881" s="5"/>
    </row>
    <row r="882" spans="1:14" x14ac:dyDescent="0.25">
      <c r="A882" s="127" t="s">
        <v>11</v>
      </c>
      <c r="B882" s="128"/>
      <c r="C882" s="128"/>
      <c r="D882" s="128"/>
      <c r="E882" s="128"/>
      <c r="F882" s="128"/>
      <c r="G882" s="128"/>
      <c r="H882" s="128"/>
      <c r="I882" s="128"/>
      <c r="J882" s="128"/>
      <c r="K882" s="128"/>
      <c r="L882" s="128"/>
      <c r="M882" s="128"/>
      <c r="N882" s="129"/>
    </row>
    <row r="883" spans="1:14" x14ac:dyDescent="0.25">
      <c r="A883" s="23"/>
      <c r="B883" s="24"/>
      <c r="C883" s="24"/>
      <c r="D883" s="24"/>
      <c r="E883" s="24"/>
      <c r="F883" s="24"/>
      <c r="G883" s="24"/>
      <c r="H883" s="24"/>
      <c r="I883" s="24"/>
      <c r="J883" s="24"/>
      <c r="K883" s="24"/>
      <c r="L883" s="24"/>
      <c r="M883" s="24"/>
      <c r="N883" s="25"/>
    </row>
    <row r="884" spans="1:14" x14ac:dyDescent="0.25">
      <c r="A884" s="10" t="s">
        <v>232</v>
      </c>
      <c r="B884" s="11"/>
      <c r="C884" s="11"/>
      <c r="D884" s="11"/>
      <c r="E884" s="11"/>
      <c r="F884" s="11"/>
      <c r="G884" s="11"/>
      <c r="H884" s="11"/>
      <c r="I884" s="11"/>
      <c r="J884" s="11"/>
      <c r="N884" s="5"/>
    </row>
    <row r="885" spans="1:14" x14ac:dyDescent="0.25">
      <c r="A885" s="12" t="s">
        <v>13</v>
      </c>
      <c r="B885" s="22" t="s">
        <v>114</v>
      </c>
      <c r="C885" s="22">
        <f>_xlfn.QUARTILE.EXC($A$868:$J$880,1)</f>
        <v>0.4</v>
      </c>
      <c r="N885" s="5"/>
    </row>
    <row r="886" spans="1:14" x14ac:dyDescent="0.25">
      <c r="A886" s="4"/>
      <c r="B886" s="22" t="s">
        <v>204</v>
      </c>
      <c r="C886" s="22">
        <f>_xlfn.QUARTILE.EXC($A$868:$J$880,2)</f>
        <v>0.7</v>
      </c>
      <c r="N886" s="5"/>
    </row>
    <row r="887" spans="1:14" x14ac:dyDescent="0.25">
      <c r="A887" s="4"/>
      <c r="B887" s="22" t="s">
        <v>115</v>
      </c>
      <c r="C887" s="22">
        <f>_xlfn.QUARTILE.EXC($A$868:$J$880,3)</f>
        <v>0.9</v>
      </c>
      <c r="N887" s="5"/>
    </row>
    <row r="888" spans="1:14" x14ac:dyDescent="0.25">
      <c r="A888" s="4"/>
      <c r="N888" s="5"/>
    </row>
    <row r="889" spans="1:14" x14ac:dyDescent="0.25">
      <c r="A889" s="10" t="s">
        <v>233</v>
      </c>
      <c r="B889" s="11"/>
      <c r="C889" s="11"/>
      <c r="D889" s="11"/>
      <c r="E889" s="11"/>
      <c r="F889" s="11"/>
      <c r="G889" s="11"/>
      <c r="H889" s="11"/>
      <c r="I889" s="11"/>
      <c r="J889" s="11"/>
      <c r="N889" s="5"/>
    </row>
    <row r="890" spans="1:14" x14ac:dyDescent="0.25">
      <c r="A890" s="12" t="s">
        <v>13</v>
      </c>
      <c r="B890" s="13" t="s">
        <v>207</v>
      </c>
      <c r="C890" s="13"/>
      <c r="D890" s="22">
        <f>_xlfn.PERCENTILE.EXC($A$868:$J$880,25/100)</f>
        <v>0.4</v>
      </c>
      <c r="N890" s="5"/>
    </row>
    <row r="891" spans="1:14" x14ac:dyDescent="0.25">
      <c r="A891" s="4"/>
      <c r="B891" s="13" t="s">
        <v>215</v>
      </c>
      <c r="C891" s="13"/>
      <c r="D891" s="22">
        <f>_xlfn.PERCENTILE.EXC($A$868:$J$880,50/100)</f>
        <v>0.7</v>
      </c>
      <c r="N891" s="5"/>
    </row>
    <row r="892" spans="1:14" ht="16.5" thickBot="1" x14ac:dyDescent="0.3">
      <c r="A892" s="31"/>
      <c r="B892" s="17" t="s">
        <v>208</v>
      </c>
      <c r="C892" s="17"/>
      <c r="D892" s="33">
        <f>_xlfn.PERCENTILE.EXC($A$868:$J$880,75/100)</f>
        <v>0.9</v>
      </c>
      <c r="E892" s="18"/>
      <c r="F892" s="18"/>
      <c r="G892" s="18"/>
      <c r="H892" s="18"/>
      <c r="I892" s="18"/>
      <c r="J892" s="18"/>
      <c r="K892" s="18"/>
      <c r="L892" s="18"/>
      <c r="M892" s="18"/>
      <c r="N892" s="19"/>
    </row>
    <row r="894" spans="1:14" ht="30" customHeight="1" x14ac:dyDescent="0.25">
      <c r="A894" s="130" t="s">
        <v>234</v>
      </c>
      <c r="B894" s="130"/>
      <c r="C894" s="130"/>
      <c r="D894" s="130"/>
      <c r="E894" s="130"/>
      <c r="F894" s="130"/>
      <c r="G894" s="130"/>
      <c r="H894" s="130"/>
      <c r="I894" s="130"/>
      <c r="J894" s="130"/>
      <c r="K894" s="130"/>
      <c r="L894" s="130"/>
      <c r="M894" s="130"/>
      <c r="N894" s="130"/>
    </row>
    <row r="895" spans="1:14" ht="16.5" thickBot="1" x14ac:dyDescent="0.3"/>
    <row r="896" spans="1:14" x14ac:dyDescent="0.25">
      <c r="A896" s="95" t="s">
        <v>235</v>
      </c>
      <c r="B896" s="115"/>
      <c r="C896" s="115"/>
      <c r="D896" s="115"/>
      <c r="E896" s="115"/>
      <c r="F896" s="115"/>
      <c r="G896" s="115"/>
      <c r="H896" s="115"/>
      <c r="I896" s="115"/>
      <c r="J896" s="115"/>
      <c r="K896" s="115"/>
      <c r="L896" s="115"/>
      <c r="M896" s="115"/>
      <c r="N896" s="116"/>
    </row>
    <row r="897" spans="1:14" x14ac:dyDescent="0.25">
      <c r="A897" s="117"/>
      <c r="B897" s="118"/>
      <c r="C897" s="118"/>
      <c r="D897" s="118"/>
      <c r="E897" s="118"/>
      <c r="F897" s="118"/>
      <c r="G897" s="118"/>
      <c r="H897" s="118"/>
      <c r="I897" s="118"/>
      <c r="J897" s="118"/>
      <c r="K897" s="118"/>
      <c r="L897" s="118"/>
      <c r="M897" s="118"/>
      <c r="N897" s="119"/>
    </row>
    <row r="898" spans="1:14" x14ac:dyDescent="0.25">
      <c r="A898" s="117"/>
      <c r="B898" s="118"/>
      <c r="C898" s="118"/>
      <c r="D898" s="118"/>
      <c r="E898" s="118"/>
      <c r="F898" s="118"/>
      <c r="G898" s="118"/>
      <c r="H898" s="118"/>
      <c r="I898" s="118"/>
      <c r="J898" s="118"/>
      <c r="K898" s="118"/>
      <c r="L898" s="118"/>
      <c r="M898" s="118"/>
      <c r="N898" s="119"/>
    </row>
    <row r="899" spans="1:14" ht="16.5" thickBot="1" x14ac:dyDescent="0.3">
      <c r="A899" s="120"/>
      <c r="B899" s="121"/>
      <c r="C899" s="121"/>
      <c r="D899" s="121"/>
      <c r="E899" s="121"/>
      <c r="F899" s="121"/>
      <c r="G899" s="121"/>
      <c r="H899" s="121"/>
      <c r="I899" s="121"/>
      <c r="J899" s="121"/>
      <c r="K899" s="121"/>
      <c r="L899" s="121"/>
      <c r="M899" s="121"/>
      <c r="N899" s="122"/>
    </row>
    <row r="900" spans="1:14" x14ac:dyDescent="0.25">
      <c r="A900" s="4" t="s">
        <v>236</v>
      </c>
      <c r="N900" s="5"/>
    </row>
    <row r="901" spans="1:14" x14ac:dyDescent="0.25">
      <c r="A901" s="4" t="s">
        <v>237</v>
      </c>
      <c r="N901" s="5"/>
    </row>
    <row r="902" spans="1:14" x14ac:dyDescent="0.25">
      <c r="A902" s="36" t="s">
        <v>238</v>
      </c>
      <c r="B902" s="40"/>
      <c r="C902" s="7">
        <v>10</v>
      </c>
      <c r="D902" s="7">
        <v>12</v>
      </c>
      <c r="E902" s="7">
        <v>15</v>
      </c>
      <c r="F902" s="7">
        <v>18</v>
      </c>
      <c r="G902" s="7">
        <v>20</v>
      </c>
      <c r="H902" s="7">
        <v>22</v>
      </c>
      <c r="I902" s="7">
        <v>25</v>
      </c>
      <c r="J902" s="7">
        <v>28</v>
      </c>
      <c r="K902" s="7">
        <v>30</v>
      </c>
      <c r="L902" s="7">
        <v>32</v>
      </c>
      <c r="M902" s="7">
        <v>35</v>
      </c>
      <c r="N902" s="41">
        <v>38</v>
      </c>
    </row>
    <row r="903" spans="1:14" x14ac:dyDescent="0.25">
      <c r="A903" s="36" t="s">
        <v>239</v>
      </c>
      <c r="B903" s="40"/>
      <c r="C903" s="7">
        <v>50</v>
      </c>
      <c r="D903" s="7">
        <v>55</v>
      </c>
      <c r="E903" s="7">
        <v>60</v>
      </c>
      <c r="F903" s="7">
        <v>65</v>
      </c>
      <c r="G903" s="7">
        <v>70</v>
      </c>
      <c r="H903" s="7">
        <v>75</v>
      </c>
      <c r="I903" s="7">
        <v>80</v>
      </c>
      <c r="J903" s="7">
        <v>85</v>
      </c>
      <c r="K903" s="7">
        <v>90</v>
      </c>
      <c r="L903" s="7">
        <v>95</v>
      </c>
      <c r="M903" s="7">
        <v>100</v>
      </c>
      <c r="N903" s="41">
        <v>105</v>
      </c>
    </row>
    <row r="904" spans="1:14" x14ac:dyDescent="0.25">
      <c r="A904" s="4"/>
      <c r="N904" s="5"/>
    </row>
    <row r="905" spans="1:14" x14ac:dyDescent="0.25">
      <c r="A905" s="127" t="s">
        <v>11</v>
      </c>
      <c r="B905" s="128"/>
      <c r="C905" s="128"/>
      <c r="D905" s="128"/>
      <c r="E905" s="128"/>
      <c r="F905" s="128"/>
      <c r="G905" s="128"/>
      <c r="H905" s="128"/>
      <c r="I905" s="128"/>
      <c r="J905" s="128"/>
      <c r="K905" s="128"/>
      <c r="L905" s="128"/>
      <c r="M905" s="128"/>
      <c r="N905" s="129"/>
    </row>
    <row r="906" spans="1:14" x14ac:dyDescent="0.25">
      <c r="A906" s="23"/>
      <c r="B906" s="24"/>
      <c r="C906" s="24"/>
      <c r="D906" s="24"/>
      <c r="E906" s="24"/>
      <c r="F906" s="24"/>
      <c r="G906" s="24"/>
      <c r="H906" s="24"/>
      <c r="I906" s="24"/>
      <c r="J906" s="24"/>
      <c r="K906" s="24"/>
      <c r="L906" s="24"/>
      <c r="M906" s="24"/>
      <c r="N906" s="25"/>
    </row>
    <row r="907" spans="1:14" x14ac:dyDescent="0.25">
      <c r="A907" s="10" t="s">
        <v>240</v>
      </c>
      <c r="B907" s="11"/>
      <c r="C907" s="11"/>
      <c r="D907" s="11"/>
      <c r="E907" s="11"/>
      <c r="F907" s="11"/>
      <c r="G907" s="11"/>
      <c r="H907" s="11"/>
      <c r="I907" s="11"/>
      <c r="J907" s="11"/>
      <c r="K907" s="11"/>
      <c r="L907" s="11"/>
      <c r="M907" s="11"/>
      <c r="N907" s="42"/>
    </row>
    <row r="908" spans="1:14" x14ac:dyDescent="0.25">
      <c r="A908" s="10" t="s">
        <v>241</v>
      </c>
      <c r="B908" s="11"/>
      <c r="C908" s="11"/>
      <c r="D908" s="11"/>
      <c r="E908" s="11"/>
      <c r="F908" s="11"/>
      <c r="G908" s="11"/>
      <c r="N908" s="5"/>
    </row>
    <row r="909" spans="1:14" x14ac:dyDescent="0.25">
      <c r="A909" s="12" t="s">
        <v>13</v>
      </c>
      <c r="B909" s="22">
        <f>CORREL(C902:N902,C903:N903)</f>
        <v>0.99921031003664817</v>
      </c>
      <c r="N909" s="5"/>
    </row>
    <row r="910" spans="1:14" x14ac:dyDescent="0.25">
      <c r="A910" s="4"/>
      <c r="B910" s="13" t="s">
        <v>242</v>
      </c>
      <c r="C910" s="13"/>
      <c r="D910" s="13"/>
      <c r="E910" s="13"/>
      <c r="F910" s="13"/>
      <c r="G910" s="13"/>
      <c r="H910" s="13"/>
      <c r="I910" s="13"/>
      <c r="N910" s="5"/>
    </row>
    <row r="911" spans="1:14" ht="16.5" thickBot="1" x14ac:dyDescent="0.3">
      <c r="A911" s="31"/>
      <c r="B911" s="17" t="s">
        <v>243</v>
      </c>
      <c r="C911" s="17"/>
      <c r="D911" s="17"/>
      <c r="E911" s="17"/>
      <c r="F911" s="17"/>
      <c r="G911" s="17"/>
      <c r="H911" s="17"/>
      <c r="I911" s="17"/>
      <c r="J911" s="18"/>
      <c r="K911" s="18"/>
      <c r="L911" s="18"/>
      <c r="M911" s="18"/>
      <c r="N911" s="19"/>
    </row>
    <row r="912" spans="1:14" ht="16.5" thickBot="1" x14ac:dyDescent="0.3"/>
    <row r="913" spans="1:14" x14ac:dyDescent="0.25">
      <c r="A913" s="95" t="s">
        <v>244</v>
      </c>
      <c r="B913" s="115"/>
      <c r="C913" s="115"/>
      <c r="D913" s="115"/>
      <c r="E913" s="115"/>
      <c r="F913" s="115"/>
      <c r="G913" s="115"/>
      <c r="H913" s="115"/>
      <c r="I913" s="115"/>
      <c r="J913" s="115"/>
      <c r="K913" s="115"/>
      <c r="L913" s="115"/>
      <c r="M913" s="115"/>
      <c r="N913" s="116"/>
    </row>
    <row r="914" spans="1:14" x14ac:dyDescent="0.25">
      <c r="A914" s="117"/>
      <c r="B914" s="118"/>
      <c r="C914" s="118"/>
      <c r="D914" s="118"/>
      <c r="E914" s="118"/>
      <c r="F914" s="118"/>
      <c r="G914" s="118"/>
      <c r="H914" s="118"/>
      <c r="I914" s="118"/>
      <c r="J914" s="118"/>
      <c r="K914" s="118"/>
      <c r="L914" s="118"/>
      <c r="M914" s="118"/>
      <c r="N914" s="119"/>
    </row>
    <row r="915" spans="1:14" x14ac:dyDescent="0.25">
      <c r="A915" s="117"/>
      <c r="B915" s="118"/>
      <c r="C915" s="118"/>
      <c r="D915" s="118"/>
      <c r="E915" s="118"/>
      <c r="F915" s="118"/>
      <c r="G915" s="118"/>
      <c r="H915" s="118"/>
      <c r="I915" s="118"/>
      <c r="J915" s="118"/>
      <c r="K915" s="118"/>
      <c r="L915" s="118"/>
      <c r="M915" s="118"/>
      <c r="N915" s="119"/>
    </row>
    <row r="916" spans="1:14" ht="16.5" thickBot="1" x14ac:dyDescent="0.3">
      <c r="A916" s="120"/>
      <c r="B916" s="121"/>
      <c r="C916" s="121"/>
      <c r="D916" s="121"/>
      <c r="E916" s="121"/>
      <c r="F916" s="121"/>
      <c r="G916" s="121"/>
      <c r="H916" s="121"/>
      <c r="I916" s="121"/>
      <c r="J916" s="121"/>
      <c r="K916" s="121"/>
      <c r="L916" s="121"/>
      <c r="M916" s="121"/>
      <c r="N916" s="122"/>
    </row>
    <row r="917" spans="1:14" x14ac:dyDescent="0.25">
      <c r="A917" s="4" t="s">
        <v>245</v>
      </c>
      <c r="N917" s="5"/>
    </row>
    <row r="918" spans="1:14" x14ac:dyDescent="0.25">
      <c r="A918" s="125" t="s">
        <v>246</v>
      </c>
      <c r="B918" s="131"/>
      <c r="C918" s="7">
        <v>45</v>
      </c>
      <c r="D918" s="7">
        <v>47</v>
      </c>
      <c r="E918" s="7">
        <v>48</v>
      </c>
      <c r="F918" s="7">
        <v>50</v>
      </c>
      <c r="G918" s="7">
        <v>52</v>
      </c>
      <c r="H918" s="7">
        <v>53</v>
      </c>
      <c r="I918" s="7">
        <v>55</v>
      </c>
      <c r="J918" s="7">
        <v>56</v>
      </c>
      <c r="K918" s="7">
        <v>58</v>
      </c>
      <c r="L918" s="7">
        <v>60</v>
      </c>
      <c r="N918" s="5"/>
    </row>
    <row r="919" spans="1:14" x14ac:dyDescent="0.25">
      <c r="A919" s="43"/>
      <c r="B919" s="44"/>
      <c r="C919" s="7">
        <v>62</v>
      </c>
      <c r="D919" s="7">
        <v>64</v>
      </c>
      <c r="E919" s="7">
        <v>65</v>
      </c>
      <c r="F919" s="7">
        <v>67</v>
      </c>
      <c r="G919" s="7">
        <v>69</v>
      </c>
      <c r="H919" s="7">
        <v>70</v>
      </c>
      <c r="I919" s="7">
        <v>72</v>
      </c>
      <c r="J919" s="7">
        <v>74</v>
      </c>
      <c r="K919" s="7">
        <v>76</v>
      </c>
      <c r="L919" s="7">
        <v>77</v>
      </c>
      <c r="N919" s="5"/>
    </row>
    <row r="920" spans="1:14" x14ac:dyDescent="0.25">
      <c r="A920" s="125" t="s">
        <v>247</v>
      </c>
      <c r="B920" s="131"/>
      <c r="C920" s="7">
        <v>52</v>
      </c>
      <c r="D920" s="7">
        <v>54</v>
      </c>
      <c r="E920" s="7">
        <v>55</v>
      </c>
      <c r="F920" s="7">
        <v>57</v>
      </c>
      <c r="G920" s="7">
        <v>59</v>
      </c>
      <c r="H920" s="7">
        <v>60</v>
      </c>
      <c r="I920" s="7">
        <v>61</v>
      </c>
      <c r="J920" s="7">
        <v>62</v>
      </c>
      <c r="K920" s="7">
        <v>64</v>
      </c>
      <c r="L920" s="7">
        <v>66</v>
      </c>
      <c r="N920" s="5"/>
    </row>
    <row r="921" spans="1:14" x14ac:dyDescent="0.25">
      <c r="A921" s="4"/>
      <c r="C921" s="7">
        <v>67</v>
      </c>
      <c r="D921" s="7">
        <v>69</v>
      </c>
      <c r="E921" s="7">
        <v>71</v>
      </c>
      <c r="F921" s="7">
        <v>73</v>
      </c>
      <c r="G921" s="7">
        <v>74</v>
      </c>
      <c r="H921" s="7">
        <v>76</v>
      </c>
      <c r="I921" s="7">
        <v>78</v>
      </c>
      <c r="J921" s="7">
        <v>80</v>
      </c>
      <c r="K921" s="7">
        <v>82</v>
      </c>
      <c r="L921" s="7">
        <v>83</v>
      </c>
      <c r="N921" s="5"/>
    </row>
    <row r="922" spans="1:14" x14ac:dyDescent="0.25">
      <c r="A922" s="4"/>
      <c r="N922" s="5"/>
    </row>
    <row r="923" spans="1:14" x14ac:dyDescent="0.25">
      <c r="A923" s="127" t="s">
        <v>11</v>
      </c>
      <c r="B923" s="128"/>
      <c r="C923" s="128"/>
      <c r="D923" s="128"/>
      <c r="E923" s="128"/>
      <c r="F923" s="128"/>
      <c r="G923" s="128"/>
      <c r="H923" s="128"/>
      <c r="I923" s="128"/>
      <c r="J923" s="128"/>
      <c r="K923" s="128"/>
      <c r="L923" s="128"/>
      <c r="M923" s="128"/>
      <c r="N923" s="129"/>
    </row>
    <row r="924" spans="1:14" x14ac:dyDescent="0.25">
      <c r="A924" s="23"/>
      <c r="B924" s="24"/>
      <c r="C924" s="24"/>
      <c r="D924" s="24"/>
      <c r="E924" s="24"/>
      <c r="F924" s="24"/>
      <c r="G924" s="24"/>
      <c r="H924" s="24"/>
      <c r="I924" s="24"/>
      <c r="J924" s="24"/>
      <c r="K924" s="24"/>
      <c r="L924" s="24"/>
      <c r="M924" s="24"/>
      <c r="N924" s="25"/>
    </row>
    <row r="925" spans="1:14" x14ac:dyDescent="0.25">
      <c r="A925" s="10" t="s">
        <v>248</v>
      </c>
      <c r="B925" s="11"/>
      <c r="C925" s="11"/>
      <c r="D925" s="11"/>
      <c r="E925" s="11"/>
      <c r="F925" s="11"/>
      <c r="G925" s="11"/>
      <c r="H925" s="11"/>
      <c r="I925" s="11"/>
      <c r="J925" s="11"/>
      <c r="K925" s="11"/>
      <c r="L925" s="11"/>
      <c r="M925" s="11"/>
      <c r="N925" s="42"/>
    </row>
    <row r="926" spans="1:14" x14ac:dyDescent="0.25">
      <c r="A926" s="10" t="s">
        <v>249</v>
      </c>
      <c r="B926" s="11"/>
      <c r="C926" s="11"/>
      <c r="D926" s="11"/>
      <c r="N926" s="5"/>
    </row>
    <row r="927" spans="1:14" x14ac:dyDescent="0.25">
      <c r="A927" s="12" t="s">
        <v>13</v>
      </c>
      <c r="B927" s="22">
        <f>_xlfn.COVARIANCE.P(C918:L919,C920:L921)</f>
        <v>92.65</v>
      </c>
      <c r="N927" s="5"/>
    </row>
    <row r="928" spans="1:14" ht="16.5" thickBot="1" x14ac:dyDescent="0.3">
      <c r="A928" s="31"/>
      <c r="B928" s="45" t="s">
        <v>250</v>
      </c>
      <c r="C928" s="17"/>
      <c r="D928" s="17"/>
      <c r="E928" s="17"/>
      <c r="F928" s="17"/>
      <c r="G928" s="17"/>
      <c r="H928" s="17"/>
      <c r="I928" s="17"/>
      <c r="J928" s="17"/>
      <c r="K928" s="17"/>
      <c r="L928" s="18"/>
      <c r="M928" s="18"/>
      <c r="N928" s="19"/>
    </row>
    <row r="929" spans="1:14" ht="16.5" thickBot="1" x14ac:dyDescent="0.3"/>
    <row r="930" spans="1:14" x14ac:dyDescent="0.25">
      <c r="A930" s="95" t="s">
        <v>251</v>
      </c>
      <c r="B930" s="115"/>
      <c r="C930" s="115"/>
      <c r="D930" s="115"/>
      <c r="E930" s="115"/>
      <c r="F930" s="115"/>
      <c r="G930" s="115"/>
      <c r="H930" s="115"/>
      <c r="I930" s="115"/>
      <c r="J930" s="115"/>
      <c r="K930" s="115"/>
      <c r="L930" s="115"/>
      <c r="M930" s="115"/>
      <c r="N930" s="116"/>
    </row>
    <row r="931" spans="1:14" x14ac:dyDescent="0.25">
      <c r="A931" s="117"/>
      <c r="B931" s="118"/>
      <c r="C931" s="118"/>
      <c r="D931" s="118"/>
      <c r="E931" s="118"/>
      <c r="F931" s="118"/>
      <c r="G931" s="118"/>
      <c r="H931" s="118"/>
      <c r="I931" s="118"/>
      <c r="J931" s="118"/>
      <c r="K931" s="118"/>
      <c r="L931" s="118"/>
      <c r="M931" s="118"/>
      <c r="N931" s="119"/>
    </row>
    <row r="932" spans="1:14" x14ac:dyDescent="0.25">
      <c r="A932" s="117"/>
      <c r="B932" s="118"/>
      <c r="C932" s="118"/>
      <c r="D932" s="118"/>
      <c r="E932" s="118"/>
      <c r="F932" s="118"/>
      <c r="G932" s="118"/>
      <c r="H932" s="118"/>
      <c r="I932" s="118"/>
      <c r="J932" s="118"/>
      <c r="K932" s="118"/>
      <c r="L932" s="118"/>
      <c r="M932" s="118"/>
      <c r="N932" s="119"/>
    </row>
    <row r="933" spans="1:14" ht="16.5" thickBot="1" x14ac:dyDescent="0.3">
      <c r="A933" s="120"/>
      <c r="B933" s="121"/>
      <c r="C933" s="121"/>
      <c r="D933" s="121"/>
      <c r="E933" s="121"/>
      <c r="F933" s="121"/>
      <c r="G933" s="121"/>
      <c r="H933" s="121"/>
      <c r="I933" s="121"/>
      <c r="J933" s="121"/>
      <c r="K933" s="121"/>
      <c r="L933" s="121"/>
      <c r="M933" s="121"/>
      <c r="N933" s="122"/>
    </row>
    <row r="934" spans="1:14" x14ac:dyDescent="0.25">
      <c r="A934" s="4" t="s">
        <v>252</v>
      </c>
      <c r="N934" s="5"/>
    </row>
    <row r="935" spans="1:14" x14ac:dyDescent="0.25">
      <c r="A935" s="123" t="s">
        <v>253</v>
      </c>
      <c r="B935" s="124"/>
      <c r="C935" s="7">
        <v>10</v>
      </c>
      <c r="D935" s="7">
        <v>12</v>
      </c>
      <c r="E935" s="7">
        <v>15</v>
      </c>
      <c r="F935" s="7">
        <v>18</v>
      </c>
      <c r="G935" s="7">
        <v>20</v>
      </c>
      <c r="H935" s="7">
        <v>22</v>
      </c>
      <c r="I935" s="7">
        <v>25</v>
      </c>
      <c r="J935" s="7">
        <v>28</v>
      </c>
      <c r="K935" s="7">
        <v>30</v>
      </c>
      <c r="L935" s="7">
        <v>32</v>
      </c>
      <c r="N935" s="5"/>
    </row>
    <row r="936" spans="1:14" x14ac:dyDescent="0.25">
      <c r="A936" s="4"/>
      <c r="C936" s="7">
        <v>35</v>
      </c>
      <c r="D936" s="7">
        <v>38</v>
      </c>
      <c r="E936" s="7">
        <v>40</v>
      </c>
      <c r="F936" s="7">
        <v>42</v>
      </c>
      <c r="G936" s="7">
        <v>45</v>
      </c>
      <c r="H936" s="7">
        <v>48</v>
      </c>
      <c r="I936" s="7">
        <v>50</v>
      </c>
      <c r="J936" s="7">
        <v>52</v>
      </c>
      <c r="K936" s="7">
        <v>55</v>
      </c>
      <c r="L936" s="7">
        <v>58</v>
      </c>
      <c r="N936" s="5"/>
    </row>
    <row r="937" spans="1:14" x14ac:dyDescent="0.25">
      <c r="A937" s="4"/>
      <c r="C937" s="7">
        <v>60</v>
      </c>
      <c r="D937" s="7">
        <v>62</v>
      </c>
      <c r="E937" s="7">
        <v>65</v>
      </c>
      <c r="F937" s="7">
        <v>68</v>
      </c>
      <c r="G937" s="7">
        <v>70</v>
      </c>
      <c r="H937" s="7">
        <v>72</v>
      </c>
      <c r="I937" s="7">
        <v>75</v>
      </c>
      <c r="J937" s="7">
        <v>78</v>
      </c>
      <c r="K937" s="7">
        <v>80</v>
      </c>
      <c r="L937" s="7">
        <v>82</v>
      </c>
      <c r="N937" s="5"/>
    </row>
    <row r="938" spans="1:14" x14ac:dyDescent="0.25">
      <c r="A938" s="125" t="s">
        <v>254</v>
      </c>
      <c r="B938" s="126"/>
      <c r="C938" s="7">
        <v>60</v>
      </c>
      <c r="D938" s="7">
        <v>65</v>
      </c>
      <c r="E938" s="7">
        <v>70</v>
      </c>
      <c r="F938" s="7">
        <v>75</v>
      </c>
      <c r="G938" s="7">
        <v>80</v>
      </c>
      <c r="H938" s="7">
        <v>82</v>
      </c>
      <c r="I938" s="7">
        <v>85</v>
      </c>
      <c r="J938" s="7">
        <v>88</v>
      </c>
      <c r="K938" s="7">
        <v>90</v>
      </c>
      <c r="L938" s="7">
        <v>92</v>
      </c>
      <c r="N938" s="5"/>
    </row>
    <row r="939" spans="1:14" x14ac:dyDescent="0.25">
      <c r="A939" s="4"/>
      <c r="C939" s="7">
        <v>93</v>
      </c>
      <c r="D939" s="7">
        <v>95</v>
      </c>
      <c r="E939" s="7">
        <v>96</v>
      </c>
      <c r="F939" s="7">
        <v>97</v>
      </c>
      <c r="G939" s="7">
        <v>98</v>
      </c>
      <c r="H939" s="7">
        <v>99</v>
      </c>
      <c r="I939" s="7">
        <v>100</v>
      </c>
      <c r="J939" s="7">
        <v>102</v>
      </c>
      <c r="K939" s="7">
        <v>105</v>
      </c>
      <c r="L939" s="7">
        <v>106</v>
      </c>
      <c r="N939" s="5"/>
    </row>
    <row r="940" spans="1:14" x14ac:dyDescent="0.25">
      <c r="A940" s="4"/>
      <c r="C940" s="7">
        <v>107</v>
      </c>
      <c r="D940" s="7">
        <v>108</v>
      </c>
      <c r="E940" s="7">
        <v>110</v>
      </c>
      <c r="F940" s="7">
        <v>112</v>
      </c>
      <c r="G940" s="7">
        <v>114</v>
      </c>
      <c r="H940" s="7">
        <v>115</v>
      </c>
      <c r="I940" s="7">
        <v>116</v>
      </c>
      <c r="J940" s="7">
        <v>118</v>
      </c>
      <c r="K940" s="7">
        <v>120</v>
      </c>
      <c r="L940" s="7">
        <v>122</v>
      </c>
      <c r="N940" s="5"/>
    </row>
    <row r="941" spans="1:14" x14ac:dyDescent="0.25">
      <c r="A941" s="4"/>
      <c r="N941" s="5"/>
    </row>
    <row r="942" spans="1:14" x14ac:dyDescent="0.25">
      <c r="A942" s="127" t="s">
        <v>11</v>
      </c>
      <c r="B942" s="128"/>
      <c r="C942" s="128"/>
      <c r="D942" s="128"/>
      <c r="E942" s="128"/>
      <c r="F942" s="128"/>
      <c r="G942" s="128"/>
      <c r="H942" s="128"/>
      <c r="I942" s="128"/>
      <c r="J942" s="128"/>
      <c r="K942" s="128"/>
      <c r="L942" s="128"/>
      <c r="M942" s="128"/>
      <c r="N942" s="129"/>
    </row>
    <row r="943" spans="1:14" x14ac:dyDescent="0.25">
      <c r="A943" s="23"/>
      <c r="B943" s="24"/>
      <c r="C943" s="24"/>
      <c r="D943" s="24"/>
      <c r="E943" s="24"/>
      <c r="F943" s="24"/>
      <c r="G943" s="24"/>
      <c r="H943" s="24"/>
      <c r="I943" s="24"/>
      <c r="J943" s="24"/>
      <c r="K943" s="24"/>
      <c r="L943" s="24"/>
      <c r="M943" s="24"/>
      <c r="N943" s="25"/>
    </row>
    <row r="944" spans="1:14" x14ac:dyDescent="0.25">
      <c r="A944" s="10" t="s">
        <v>255</v>
      </c>
      <c r="B944" s="11"/>
      <c r="C944" s="11"/>
      <c r="D944" s="11"/>
      <c r="E944" s="11"/>
      <c r="F944" s="11"/>
      <c r="G944" s="11"/>
      <c r="H944" s="11"/>
      <c r="I944" s="11"/>
      <c r="J944" s="11"/>
      <c r="K944" s="11"/>
      <c r="L944" s="11"/>
      <c r="M944" s="11"/>
      <c r="N944" s="42"/>
    </row>
    <row r="945" spans="1:14" x14ac:dyDescent="0.25">
      <c r="A945" s="10" t="s">
        <v>256</v>
      </c>
      <c r="B945" s="11"/>
      <c r="C945" s="11"/>
      <c r="D945" s="11"/>
      <c r="E945" s="11"/>
      <c r="F945" s="11"/>
      <c r="N945" s="5"/>
    </row>
    <row r="946" spans="1:14" x14ac:dyDescent="0.25">
      <c r="A946" s="12" t="s">
        <v>13</v>
      </c>
      <c r="B946" s="22">
        <f>CORREL(C935:L937,C938:L940)</f>
        <v>0.97729508301867352</v>
      </c>
      <c r="N946" s="5"/>
    </row>
    <row r="947" spans="1:14" x14ac:dyDescent="0.25">
      <c r="A947" s="4"/>
      <c r="B947" s="13" t="s">
        <v>257</v>
      </c>
      <c r="C947" s="13"/>
      <c r="D947" s="13"/>
      <c r="E947" s="13"/>
      <c r="F947" s="13"/>
      <c r="G947" s="13"/>
      <c r="H947" s="13"/>
      <c r="I947" s="13"/>
      <c r="N947" s="5"/>
    </row>
    <row r="948" spans="1:14" ht="16.5" thickBot="1" x14ac:dyDescent="0.3">
      <c r="A948" s="31"/>
      <c r="B948" s="17" t="s">
        <v>258</v>
      </c>
      <c r="C948" s="17"/>
      <c r="D948" s="17"/>
      <c r="E948" s="17"/>
      <c r="F948" s="17"/>
      <c r="G948" s="17"/>
      <c r="H948" s="17"/>
      <c r="I948" s="17"/>
      <c r="J948" s="18"/>
      <c r="K948" s="18"/>
      <c r="L948" s="18"/>
      <c r="M948" s="18"/>
      <c r="N948" s="19"/>
    </row>
    <row r="950" spans="1:14" ht="30" customHeight="1" x14ac:dyDescent="0.25">
      <c r="A950" s="130" t="s">
        <v>259</v>
      </c>
      <c r="B950" s="130"/>
      <c r="C950" s="130"/>
      <c r="D950" s="130"/>
      <c r="E950" s="130"/>
      <c r="F950" s="130"/>
      <c r="G950" s="130"/>
      <c r="H950" s="130"/>
      <c r="I950" s="130"/>
      <c r="J950" s="130"/>
      <c r="K950" s="130"/>
      <c r="L950" s="130"/>
      <c r="M950" s="130"/>
      <c r="N950" s="130"/>
    </row>
    <row r="952" spans="1:14" x14ac:dyDescent="0.25">
      <c r="A952" s="112" t="s">
        <v>260</v>
      </c>
      <c r="B952" s="112"/>
      <c r="C952" s="112"/>
    </row>
    <row r="953" spans="1:14" ht="16.5" thickBot="1" x14ac:dyDescent="0.3"/>
    <row r="954" spans="1:14" x14ac:dyDescent="0.25">
      <c r="A954" s="114" t="s">
        <v>261</v>
      </c>
      <c r="B954" s="115"/>
      <c r="C954" s="115"/>
      <c r="D954" s="115"/>
      <c r="E954" s="115"/>
      <c r="F954" s="115"/>
      <c r="G954" s="115"/>
      <c r="H954" s="115"/>
      <c r="I954" s="115"/>
      <c r="J954" s="115"/>
      <c r="K954" s="115"/>
      <c r="L954" s="115"/>
      <c r="M954" s="115"/>
      <c r="N954" s="116"/>
    </row>
    <row r="955" spans="1:14" x14ac:dyDescent="0.25">
      <c r="A955" s="117"/>
      <c r="B955" s="118"/>
      <c r="C955" s="118"/>
      <c r="D955" s="118"/>
      <c r="E955" s="118"/>
      <c r="F955" s="118"/>
      <c r="G955" s="118"/>
      <c r="H955" s="118"/>
      <c r="I955" s="118"/>
      <c r="J955" s="118"/>
      <c r="K955" s="118"/>
      <c r="L955" s="118"/>
      <c r="M955" s="118"/>
      <c r="N955" s="119"/>
    </row>
    <row r="956" spans="1:14" x14ac:dyDescent="0.25">
      <c r="A956" s="117"/>
      <c r="B956" s="118"/>
      <c r="C956" s="118"/>
      <c r="D956" s="118"/>
      <c r="E956" s="118"/>
      <c r="F956" s="118"/>
      <c r="G956" s="118"/>
      <c r="H956" s="118"/>
      <c r="I956" s="118"/>
      <c r="J956" s="118"/>
      <c r="K956" s="118"/>
      <c r="L956" s="118"/>
      <c r="M956" s="118"/>
      <c r="N956" s="119"/>
    </row>
    <row r="957" spans="1:14" ht="16.5" thickBot="1" x14ac:dyDescent="0.3">
      <c r="A957" s="120"/>
      <c r="B957" s="121"/>
      <c r="C957" s="121"/>
      <c r="D957" s="121"/>
      <c r="E957" s="121"/>
      <c r="F957" s="121"/>
      <c r="G957" s="121"/>
      <c r="H957" s="121"/>
      <c r="I957" s="121"/>
      <c r="J957" s="121"/>
      <c r="K957" s="121"/>
      <c r="L957" s="121"/>
      <c r="M957" s="121"/>
      <c r="N957" s="122"/>
    </row>
    <row r="958" spans="1:14" x14ac:dyDescent="0.25">
      <c r="A958" s="12" t="s">
        <v>13</v>
      </c>
      <c r="B958" s="13" t="s">
        <v>262</v>
      </c>
      <c r="C958" s="13"/>
      <c r="D958" s="13">
        <v>100</v>
      </c>
      <c r="F958" s="46"/>
      <c r="N958" s="5"/>
    </row>
    <row r="959" spans="1:14" x14ac:dyDescent="0.25">
      <c r="A959" s="4"/>
      <c r="B959" s="13" t="s">
        <v>263</v>
      </c>
      <c r="C959" s="13"/>
      <c r="D959" s="13">
        <v>5</v>
      </c>
      <c r="N959" s="5"/>
    </row>
    <row r="960" spans="1:14" x14ac:dyDescent="0.25">
      <c r="A960" s="4"/>
      <c r="B960" s="13" t="s">
        <v>264</v>
      </c>
      <c r="C960" s="13"/>
      <c r="D960" s="13">
        <f>(1/6)</f>
        <v>0.16666666666666666</v>
      </c>
      <c r="N960" s="5"/>
    </row>
    <row r="961" spans="1:14" x14ac:dyDescent="0.25">
      <c r="A961" s="4"/>
      <c r="B961" s="47" t="s">
        <v>265</v>
      </c>
      <c r="C961" s="48"/>
      <c r="D961" s="49"/>
      <c r="N961" s="5"/>
    </row>
    <row r="962" spans="1:14" ht="16.5" thickBot="1" x14ac:dyDescent="0.3">
      <c r="A962" s="31"/>
      <c r="B962" s="50" t="s">
        <v>266</v>
      </c>
      <c r="C962" s="17"/>
      <c r="D962" s="51">
        <f>_xlfn.BINOM.DIST(D959,D958,D960,FALSE)*10000</f>
        <v>2.9090311057530158</v>
      </c>
      <c r="E962" s="18"/>
      <c r="F962" s="18"/>
      <c r="G962" s="18"/>
      <c r="H962" s="18"/>
      <c r="I962" s="18"/>
      <c r="J962" s="18"/>
      <c r="K962" s="18"/>
      <c r="L962" s="18"/>
      <c r="M962" s="18"/>
      <c r="N962" s="19"/>
    </row>
    <row r="963" spans="1:14" ht="16.5" thickBot="1" x14ac:dyDescent="0.3"/>
    <row r="964" spans="1:14" x14ac:dyDescent="0.25">
      <c r="A964" s="95" t="s">
        <v>267</v>
      </c>
      <c r="B964" s="96"/>
      <c r="C964" s="96"/>
      <c r="D964" s="96"/>
      <c r="E964" s="96"/>
      <c r="F964" s="96"/>
      <c r="G964" s="96"/>
      <c r="H964" s="96"/>
      <c r="I964" s="96"/>
      <c r="J964" s="96"/>
      <c r="K964" s="96"/>
      <c r="L964" s="96"/>
      <c r="M964" s="96"/>
      <c r="N964" s="97"/>
    </row>
    <row r="965" spans="1:14" x14ac:dyDescent="0.25">
      <c r="A965" s="98"/>
      <c r="B965" s="99"/>
      <c r="C965" s="99"/>
      <c r="D965" s="99"/>
      <c r="E965" s="99"/>
      <c r="F965" s="99"/>
      <c r="G965" s="99"/>
      <c r="H965" s="99"/>
      <c r="I965" s="99"/>
      <c r="J965" s="99"/>
      <c r="K965" s="99"/>
      <c r="L965" s="99"/>
      <c r="M965" s="99"/>
      <c r="N965" s="100"/>
    </row>
    <row r="966" spans="1:14" x14ac:dyDescent="0.25">
      <c r="A966" s="98"/>
      <c r="B966" s="99"/>
      <c r="C966" s="99"/>
      <c r="D966" s="99"/>
      <c r="E966" s="99"/>
      <c r="F966" s="99"/>
      <c r="G966" s="99"/>
      <c r="H966" s="99"/>
      <c r="I966" s="99"/>
      <c r="J966" s="99"/>
      <c r="K966" s="99"/>
      <c r="L966" s="99"/>
      <c r="M966" s="99"/>
      <c r="N966" s="100"/>
    </row>
    <row r="967" spans="1:14" ht="16.5" thickBot="1" x14ac:dyDescent="0.3">
      <c r="A967" s="101"/>
      <c r="B967" s="102"/>
      <c r="C967" s="102"/>
      <c r="D967" s="102"/>
      <c r="E967" s="102"/>
      <c r="F967" s="102"/>
      <c r="G967" s="102"/>
      <c r="H967" s="102"/>
      <c r="I967" s="102"/>
      <c r="J967" s="102"/>
      <c r="K967" s="102"/>
      <c r="L967" s="102"/>
      <c r="M967" s="102"/>
      <c r="N967" s="103"/>
    </row>
    <row r="968" spans="1:14" x14ac:dyDescent="0.25">
      <c r="A968" s="12" t="s">
        <v>13</v>
      </c>
      <c r="B968" s="13" t="s">
        <v>268</v>
      </c>
      <c r="C968" s="13"/>
      <c r="D968" s="13">
        <v>52</v>
      </c>
      <c r="N968" s="5"/>
    </row>
    <row r="969" spans="1:14" x14ac:dyDescent="0.25">
      <c r="A969" s="4"/>
      <c r="B969" s="13" t="s">
        <v>269</v>
      </c>
      <c r="C969" s="13"/>
      <c r="D969" s="13">
        <v>13</v>
      </c>
      <c r="N969" s="5"/>
    </row>
    <row r="970" spans="1:14" x14ac:dyDescent="0.25">
      <c r="A970" s="4"/>
      <c r="B970" s="13" t="s">
        <v>270</v>
      </c>
      <c r="C970" s="13"/>
      <c r="D970" s="13">
        <v>5</v>
      </c>
      <c r="N970" s="5"/>
    </row>
    <row r="971" spans="1:14" x14ac:dyDescent="0.25">
      <c r="A971" s="4"/>
      <c r="B971" s="13" t="s">
        <v>264</v>
      </c>
      <c r="C971" s="13"/>
      <c r="D971" s="13">
        <v>2</v>
      </c>
      <c r="N971" s="5"/>
    </row>
    <row r="972" spans="1:14" x14ac:dyDescent="0.25">
      <c r="A972" s="4"/>
      <c r="B972" s="47" t="s">
        <v>271</v>
      </c>
      <c r="C972" s="48"/>
      <c r="D972" s="49"/>
      <c r="N972" s="5"/>
    </row>
    <row r="973" spans="1:14" ht="16.5" thickBot="1" x14ac:dyDescent="0.3">
      <c r="A973" s="31"/>
      <c r="B973" s="50" t="s">
        <v>272</v>
      </c>
      <c r="C973" s="17"/>
      <c r="D973" s="51">
        <f>_xlfn.HYPGEOM.DIST(D971,D970,D969,D968,FALSE)</f>
        <v>0.27427971188475386</v>
      </c>
      <c r="E973" s="18"/>
      <c r="F973" s="18"/>
      <c r="G973" s="18"/>
      <c r="H973" s="18"/>
      <c r="I973" s="18"/>
      <c r="J973" s="18"/>
      <c r="K973" s="18"/>
      <c r="L973" s="18"/>
      <c r="M973" s="18"/>
      <c r="N973" s="19"/>
    </row>
    <row r="974" spans="1:14" ht="16.5" thickBot="1" x14ac:dyDescent="0.3"/>
    <row r="975" spans="1:14" x14ac:dyDescent="0.25">
      <c r="A975" s="95" t="s">
        <v>273</v>
      </c>
      <c r="B975" s="96"/>
      <c r="C975" s="96"/>
      <c r="D975" s="96"/>
      <c r="E975" s="96"/>
      <c r="F975" s="96"/>
      <c r="G975" s="96"/>
      <c r="H975" s="96"/>
      <c r="I975" s="96"/>
      <c r="J975" s="96"/>
      <c r="K975" s="96"/>
      <c r="L975" s="96"/>
      <c r="M975" s="96"/>
      <c r="N975" s="97"/>
    </row>
    <row r="976" spans="1:14" x14ac:dyDescent="0.25">
      <c r="A976" s="98"/>
      <c r="B976" s="99"/>
      <c r="C976" s="99"/>
      <c r="D976" s="99"/>
      <c r="E976" s="99"/>
      <c r="F976" s="99"/>
      <c r="G976" s="99"/>
      <c r="H976" s="99"/>
      <c r="I976" s="99"/>
      <c r="J976" s="99"/>
      <c r="K976" s="99"/>
      <c r="L976" s="99"/>
      <c r="M976" s="99"/>
      <c r="N976" s="100"/>
    </row>
    <row r="977" spans="1:14" x14ac:dyDescent="0.25">
      <c r="A977" s="98"/>
      <c r="B977" s="99"/>
      <c r="C977" s="99"/>
      <c r="D977" s="99"/>
      <c r="E977" s="99"/>
      <c r="F977" s="99"/>
      <c r="G977" s="99"/>
      <c r="H977" s="99"/>
      <c r="I977" s="99"/>
      <c r="J977" s="99"/>
      <c r="K977" s="99"/>
      <c r="L977" s="99"/>
      <c r="M977" s="99"/>
      <c r="N977" s="100"/>
    </row>
    <row r="978" spans="1:14" ht="16.5" thickBot="1" x14ac:dyDescent="0.3">
      <c r="A978" s="101"/>
      <c r="B978" s="102"/>
      <c r="C978" s="102"/>
      <c r="D978" s="102"/>
      <c r="E978" s="102"/>
      <c r="F978" s="102"/>
      <c r="G978" s="102"/>
      <c r="H978" s="102"/>
      <c r="I978" s="102"/>
      <c r="J978" s="102"/>
      <c r="K978" s="102"/>
      <c r="L978" s="102"/>
      <c r="M978" s="102"/>
      <c r="N978" s="103"/>
    </row>
    <row r="979" spans="1:14" x14ac:dyDescent="0.25">
      <c r="A979" s="12" t="s">
        <v>13</v>
      </c>
      <c r="B979" s="13" t="s">
        <v>274</v>
      </c>
      <c r="C979" s="13"/>
      <c r="D979" s="13"/>
      <c r="E979" s="22">
        <v>10</v>
      </c>
      <c r="N979" s="5"/>
    </row>
    <row r="980" spans="1:14" x14ac:dyDescent="0.25">
      <c r="A980" s="4"/>
      <c r="B980" s="13" t="s">
        <v>275</v>
      </c>
      <c r="C980" s="13"/>
      <c r="D980" s="13"/>
      <c r="E980" s="22">
        <v>4</v>
      </c>
      <c r="N980" s="5"/>
    </row>
    <row r="981" spans="1:14" x14ac:dyDescent="0.25">
      <c r="A981" s="4"/>
      <c r="B981" s="13" t="s">
        <v>276</v>
      </c>
      <c r="C981" s="13"/>
      <c r="D981" s="22"/>
      <c r="E981" s="39">
        <v>0.25</v>
      </c>
      <c r="N981" s="5"/>
    </row>
    <row r="982" spans="1:14" x14ac:dyDescent="0.25">
      <c r="A982" s="4"/>
      <c r="B982" s="13" t="s">
        <v>264</v>
      </c>
      <c r="C982" s="13"/>
      <c r="D982" s="22"/>
      <c r="E982" s="52">
        <v>7</v>
      </c>
      <c r="N982" s="5"/>
    </row>
    <row r="983" spans="1:14" ht="16.5" thickBot="1" x14ac:dyDescent="0.3">
      <c r="A983" s="31"/>
      <c r="B983" s="53" t="s">
        <v>277</v>
      </c>
      <c r="C983" s="54"/>
      <c r="D983" s="55"/>
      <c r="E983" s="56">
        <f>_xlfn.BINOM.DIST(E982,E979,E981,TRUE)</f>
        <v>0.99958419799804688</v>
      </c>
      <c r="F983" s="18"/>
      <c r="G983" s="18"/>
      <c r="H983" s="18"/>
      <c r="I983" s="18"/>
      <c r="J983" s="18"/>
      <c r="K983" s="18"/>
      <c r="L983" s="18"/>
      <c r="M983" s="18"/>
      <c r="N983" s="19"/>
    </row>
    <row r="984" spans="1:14" ht="16.5" thickBot="1" x14ac:dyDescent="0.3">
      <c r="D984" s="9"/>
      <c r="E984" s="9"/>
    </row>
    <row r="985" spans="1:14" x14ac:dyDescent="0.25">
      <c r="A985" s="95" t="s">
        <v>278</v>
      </c>
      <c r="B985" s="96"/>
      <c r="C985" s="96"/>
      <c r="D985" s="96"/>
      <c r="E985" s="96"/>
      <c r="F985" s="96"/>
      <c r="G985" s="96"/>
      <c r="H985" s="96"/>
      <c r="I985" s="96"/>
      <c r="J985" s="96"/>
      <c r="K985" s="96"/>
      <c r="L985" s="96"/>
      <c r="M985" s="96"/>
      <c r="N985" s="97"/>
    </row>
    <row r="986" spans="1:14" x14ac:dyDescent="0.25">
      <c r="A986" s="98"/>
      <c r="B986" s="99"/>
      <c r="C986" s="99"/>
      <c r="D986" s="99"/>
      <c r="E986" s="99"/>
      <c r="F986" s="99"/>
      <c r="G986" s="99"/>
      <c r="H986" s="99"/>
      <c r="I986" s="99"/>
      <c r="J986" s="99"/>
      <c r="K986" s="99"/>
      <c r="L986" s="99"/>
      <c r="M986" s="99"/>
      <c r="N986" s="100"/>
    </row>
    <row r="987" spans="1:14" x14ac:dyDescent="0.25">
      <c r="A987" s="98"/>
      <c r="B987" s="99"/>
      <c r="C987" s="99"/>
      <c r="D987" s="99"/>
      <c r="E987" s="99"/>
      <c r="F987" s="99"/>
      <c r="G987" s="99"/>
      <c r="H987" s="99"/>
      <c r="I987" s="99"/>
      <c r="J987" s="99"/>
      <c r="K987" s="99"/>
      <c r="L987" s="99"/>
      <c r="M987" s="99"/>
      <c r="N987" s="100"/>
    </row>
    <row r="988" spans="1:14" ht="16.5" thickBot="1" x14ac:dyDescent="0.3">
      <c r="A988" s="101"/>
      <c r="B988" s="102"/>
      <c r="C988" s="102"/>
      <c r="D988" s="102"/>
      <c r="E988" s="102"/>
      <c r="F988" s="102"/>
      <c r="G988" s="102"/>
      <c r="H988" s="102"/>
      <c r="I988" s="102"/>
      <c r="J988" s="102"/>
      <c r="K988" s="102"/>
      <c r="L988" s="102"/>
      <c r="M988" s="102"/>
      <c r="N988" s="103"/>
    </row>
    <row r="989" spans="1:14" x14ac:dyDescent="0.25">
      <c r="A989" s="12" t="s">
        <v>13</v>
      </c>
      <c r="B989" s="13" t="s">
        <v>279</v>
      </c>
      <c r="C989" s="13"/>
      <c r="D989" s="13"/>
      <c r="E989" s="13">
        <v>30</v>
      </c>
      <c r="N989" s="5"/>
    </row>
    <row r="990" spans="1:14" x14ac:dyDescent="0.25">
      <c r="A990" s="4"/>
      <c r="B990" s="13" t="s">
        <v>280</v>
      </c>
      <c r="C990" s="13"/>
      <c r="D990" s="13"/>
      <c r="E990" s="13">
        <v>20</v>
      </c>
      <c r="N990" s="5"/>
    </row>
    <row r="991" spans="1:14" x14ac:dyDescent="0.25">
      <c r="A991" s="4"/>
      <c r="B991" s="13" t="s">
        <v>281</v>
      </c>
      <c r="C991" s="13"/>
      <c r="D991" s="13"/>
      <c r="E991" s="13">
        <v>10</v>
      </c>
      <c r="N991" s="5"/>
    </row>
    <row r="992" spans="1:14" x14ac:dyDescent="0.25">
      <c r="A992" s="4"/>
      <c r="B992" s="13" t="s">
        <v>282</v>
      </c>
      <c r="C992" s="13"/>
      <c r="D992" s="13"/>
      <c r="E992" s="13">
        <v>20</v>
      </c>
      <c r="N992" s="5"/>
    </row>
    <row r="993" spans="1:14" x14ac:dyDescent="0.25">
      <c r="A993" s="4"/>
      <c r="B993" s="13" t="s">
        <v>283</v>
      </c>
      <c r="C993" s="13"/>
      <c r="D993" s="13"/>
      <c r="E993" s="13">
        <v>3</v>
      </c>
      <c r="N993" s="5"/>
    </row>
    <row r="994" spans="1:14" x14ac:dyDescent="0.25">
      <c r="A994" s="4"/>
      <c r="B994" s="13" t="s">
        <v>264</v>
      </c>
      <c r="C994" s="13"/>
      <c r="D994" s="13"/>
      <c r="E994" s="13">
        <v>3</v>
      </c>
      <c r="N994" s="5"/>
    </row>
    <row r="995" spans="1:14" x14ac:dyDescent="0.25">
      <c r="A995" s="4"/>
      <c r="B995" s="47" t="s">
        <v>284</v>
      </c>
      <c r="C995" s="48"/>
      <c r="D995" s="48"/>
      <c r="E995" s="49"/>
      <c r="N995" s="5"/>
    </row>
    <row r="996" spans="1:14" ht="16.5" thickBot="1" x14ac:dyDescent="0.3">
      <c r="A996" s="31"/>
      <c r="B996" s="50" t="s">
        <v>285</v>
      </c>
      <c r="C996" s="17"/>
      <c r="D996" s="17"/>
      <c r="E996" s="51">
        <f>_xlfn.HYPGEOM.DIST(E994,E993,E990,60,FALSE)</f>
        <v>3.3313851548801864E-2</v>
      </c>
      <c r="F996" s="18"/>
      <c r="G996" s="18"/>
      <c r="H996" s="18"/>
      <c r="I996" s="18"/>
      <c r="J996" s="18"/>
      <c r="K996" s="18"/>
      <c r="L996" s="18"/>
      <c r="M996" s="18"/>
      <c r="N996" s="19"/>
    </row>
    <row r="997" spans="1:14" ht="16.5" thickBot="1" x14ac:dyDescent="0.3"/>
    <row r="998" spans="1:14" x14ac:dyDescent="0.25">
      <c r="A998" s="95" t="s">
        <v>286</v>
      </c>
      <c r="B998" s="96"/>
      <c r="C998" s="96"/>
      <c r="D998" s="96"/>
      <c r="E998" s="96"/>
      <c r="F998" s="96"/>
      <c r="G998" s="96"/>
      <c r="H998" s="96"/>
      <c r="I998" s="96"/>
      <c r="J998" s="96"/>
      <c r="K998" s="96"/>
      <c r="L998" s="96"/>
      <c r="M998" s="96"/>
      <c r="N998" s="97"/>
    </row>
    <row r="999" spans="1:14" x14ac:dyDescent="0.25">
      <c r="A999" s="98"/>
      <c r="B999" s="99"/>
      <c r="C999" s="99"/>
      <c r="D999" s="99"/>
      <c r="E999" s="99"/>
      <c r="F999" s="99"/>
      <c r="G999" s="99"/>
      <c r="H999" s="99"/>
      <c r="I999" s="99"/>
      <c r="J999" s="99"/>
      <c r="K999" s="99"/>
      <c r="L999" s="99"/>
      <c r="M999" s="99"/>
      <c r="N999" s="100"/>
    </row>
    <row r="1000" spans="1:14" x14ac:dyDescent="0.25">
      <c r="A1000" s="98"/>
      <c r="B1000" s="99"/>
      <c r="C1000" s="99"/>
      <c r="D1000" s="99"/>
      <c r="E1000" s="99"/>
      <c r="F1000" s="99"/>
      <c r="G1000" s="99"/>
      <c r="H1000" s="99"/>
      <c r="I1000" s="99"/>
      <c r="J1000" s="99"/>
      <c r="K1000" s="99"/>
      <c r="L1000" s="99"/>
      <c r="M1000" s="99"/>
      <c r="N1000" s="100"/>
    </row>
    <row r="1001" spans="1:14" ht="16.5" thickBot="1" x14ac:dyDescent="0.3">
      <c r="A1001" s="101"/>
      <c r="B1001" s="102"/>
      <c r="C1001" s="102"/>
      <c r="D1001" s="102"/>
      <c r="E1001" s="102"/>
      <c r="F1001" s="102"/>
      <c r="G1001" s="102"/>
      <c r="H1001" s="102"/>
      <c r="I1001" s="102"/>
      <c r="J1001" s="102"/>
      <c r="K1001" s="102"/>
      <c r="L1001" s="102"/>
      <c r="M1001" s="102"/>
      <c r="N1001" s="103"/>
    </row>
    <row r="1002" spans="1:14" x14ac:dyDescent="0.25">
      <c r="A1002" s="12" t="s">
        <v>13</v>
      </c>
      <c r="B1002" s="13" t="s">
        <v>287</v>
      </c>
      <c r="C1002" s="13"/>
      <c r="D1002" s="13">
        <v>10</v>
      </c>
      <c r="N1002" s="5"/>
    </row>
    <row r="1003" spans="1:14" x14ac:dyDescent="0.25">
      <c r="A1003" s="4"/>
      <c r="B1003" s="13" t="s">
        <v>288</v>
      </c>
      <c r="C1003" s="13"/>
      <c r="D1003" s="13">
        <v>0.3</v>
      </c>
      <c r="N1003" s="5"/>
    </row>
    <row r="1004" spans="1:14" x14ac:dyDescent="0.25">
      <c r="A1004" s="4"/>
      <c r="B1004" s="13" t="s">
        <v>264</v>
      </c>
      <c r="C1004" s="13"/>
      <c r="D1004" s="13">
        <v>3</v>
      </c>
      <c r="N1004" s="5"/>
    </row>
    <row r="1005" spans="1:14" x14ac:dyDescent="0.25">
      <c r="A1005" s="4"/>
      <c r="B1005" s="47" t="s">
        <v>289</v>
      </c>
      <c r="C1005" s="48"/>
      <c r="D1005" s="49"/>
      <c r="N1005" s="5"/>
    </row>
    <row r="1006" spans="1:14" ht="16.5" thickBot="1" x14ac:dyDescent="0.3">
      <c r="A1006" s="31"/>
      <c r="B1006" s="50" t="s">
        <v>290</v>
      </c>
      <c r="C1006" s="17"/>
      <c r="D1006" s="51">
        <f>_xlfn.BINOM.DIST(D1004,D1002,D1003,FALSE)</f>
        <v>0.26682793200000005</v>
      </c>
      <c r="E1006" s="18"/>
      <c r="F1006" s="18"/>
      <c r="G1006" s="18"/>
      <c r="H1006" s="18"/>
      <c r="I1006" s="18"/>
      <c r="J1006" s="18"/>
      <c r="K1006" s="18"/>
      <c r="L1006" s="18"/>
      <c r="M1006" s="18"/>
      <c r="N1006" s="19"/>
    </row>
    <row r="1008" spans="1:14" x14ac:dyDescent="0.25">
      <c r="A1008" s="112" t="s">
        <v>291</v>
      </c>
      <c r="B1008" s="112"/>
      <c r="C1008" s="112"/>
    </row>
    <row r="1009" spans="1:14" ht="16.5" thickBot="1" x14ac:dyDescent="0.3"/>
    <row r="1010" spans="1:14" x14ac:dyDescent="0.25">
      <c r="A1010" s="95" t="s">
        <v>292</v>
      </c>
      <c r="B1010" s="96"/>
      <c r="C1010" s="96"/>
      <c r="D1010" s="96"/>
      <c r="E1010" s="96"/>
      <c r="F1010" s="96"/>
      <c r="G1010" s="96"/>
      <c r="H1010" s="96"/>
      <c r="I1010" s="96"/>
      <c r="J1010" s="96"/>
      <c r="K1010" s="96"/>
      <c r="L1010" s="96"/>
      <c r="M1010" s="96"/>
      <c r="N1010" s="97"/>
    </row>
    <row r="1011" spans="1:14" x14ac:dyDescent="0.25">
      <c r="A1011" s="98"/>
      <c r="B1011" s="99"/>
      <c r="C1011" s="99"/>
      <c r="D1011" s="99"/>
      <c r="E1011" s="99"/>
      <c r="F1011" s="99"/>
      <c r="G1011" s="99"/>
      <c r="H1011" s="99"/>
      <c r="I1011" s="99"/>
      <c r="J1011" s="99"/>
      <c r="K1011" s="99"/>
      <c r="L1011" s="99"/>
      <c r="M1011" s="99"/>
      <c r="N1011" s="100"/>
    </row>
    <row r="1012" spans="1:14" x14ac:dyDescent="0.25">
      <c r="A1012" s="98"/>
      <c r="B1012" s="99"/>
      <c r="C1012" s="99"/>
      <c r="D1012" s="99"/>
      <c r="E1012" s="99"/>
      <c r="F1012" s="99"/>
      <c r="G1012" s="99"/>
      <c r="H1012" s="99"/>
      <c r="I1012" s="99"/>
      <c r="J1012" s="99"/>
      <c r="K1012" s="99"/>
      <c r="L1012" s="99"/>
      <c r="M1012" s="99"/>
      <c r="N1012" s="100"/>
    </row>
    <row r="1013" spans="1:14" ht="16.5" thickBot="1" x14ac:dyDescent="0.3">
      <c r="A1013" s="101"/>
      <c r="B1013" s="102"/>
      <c r="C1013" s="102"/>
      <c r="D1013" s="102"/>
      <c r="E1013" s="102"/>
      <c r="F1013" s="102"/>
      <c r="G1013" s="102"/>
      <c r="H1013" s="102"/>
      <c r="I1013" s="102"/>
      <c r="J1013" s="102"/>
      <c r="K1013" s="102"/>
      <c r="L1013" s="102"/>
      <c r="M1013" s="102"/>
      <c r="N1013" s="103"/>
    </row>
    <row r="1014" spans="1:14" x14ac:dyDescent="0.25">
      <c r="A1014" s="12" t="s">
        <v>13</v>
      </c>
      <c r="B1014" s="13" t="s">
        <v>293</v>
      </c>
      <c r="C1014" s="13"/>
      <c r="D1014" s="13">
        <v>165</v>
      </c>
      <c r="N1014" s="5"/>
    </row>
    <row r="1015" spans="1:14" x14ac:dyDescent="0.25">
      <c r="A1015" s="4"/>
      <c r="B1015" s="13" t="s">
        <v>294</v>
      </c>
      <c r="C1015" s="13"/>
      <c r="D1015" s="13">
        <v>10</v>
      </c>
      <c r="N1015" s="5"/>
    </row>
    <row r="1016" spans="1:14" x14ac:dyDescent="0.25">
      <c r="A1016" s="4"/>
      <c r="B1016" s="13" t="s">
        <v>295</v>
      </c>
      <c r="C1016" s="13"/>
      <c r="D1016" s="13">
        <v>180</v>
      </c>
      <c r="N1016" s="5"/>
    </row>
    <row r="1017" spans="1:14" x14ac:dyDescent="0.25">
      <c r="A1017" s="4"/>
      <c r="B1017" s="47" t="s">
        <v>296</v>
      </c>
      <c r="C1017" s="48"/>
      <c r="D1017" s="49"/>
      <c r="N1017" s="5"/>
    </row>
    <row r="1018" spans="1:14" ht="16.5" thickBot="1" x14ac:dyDescent="0.3">
      <c r="A1018" s="31"/>
      <c r="B1018" s="50" t="s">
        <v>297</v>
      </c>
      <c r="C1018" s="17"/>
      <c r="D1018" s="51">
        <f>_xlfn.NORM.DIST(D1016,D1014,D1015,TRUE)</f>
        <v>0.93319279873114191</v>
      </c>
      <c r="E1018" s="18"/>
      <c r="F1018" s="18"/>
      <c r="G1018" s="18"/>
      <c r="H1018" s="57"/>
      <c r="I1018" s="18"/>
      <c r="J1018" s="18"/>
      <c r="K1018" s="18"/>
      <c r="L1018" s="18"/>
      <c r="M1018" s="18"/>
      <c r="N1018" s="19"/>
    </row>
    <row r="1019" spans="1:14" ht="16.5" thickBot="1" x14ac:dyDescent="0.3"/>
    <row r="1020" spans="1:14" x14ac:dyDescent="0.25">
      <c r="A1020" s="95" t="s">
        <v>298</v>
      </c>
      <c r="B1020" s="96"/>
      <c r="C1020" s="96"/>
      <c r="D1020" s="96"/>
      <c r="E1020" s="96"/>
      <c r="F1020" s="96"/>
      <c r="G1020" s="96"/>
      <c r="H1020" s="96"/>
      <c r="I1020" s="96"/>
      <c r="J1020" s="96"/>
      <c r="K1020" s="96"/>
      <c r="L1020" s="96"/>
      <c r="M1020" s="96"/>
      <c r="N1020" s="97"/>
    </row>
    <row r="1021" spans="1:14" x14ac:dyDescent="0.25">
      <c r="A1021" s="98"/>
      <c r="B1021" s="99"/>
      <c r="C1021" s="99"/>
      <c r="D1021" s="99"/>
      <c r="E1021" s="99"/>
      <c r="F1021" s="99"/>
      <c r="G1021" s="99"/>
      <c r="H1021" s="99"/>
      <c r="I1021" s="99"/>
      <c r="J1021" s="99"/>
      <c r="K1021" s="99"/>
      <c r="L1021" s="99"/>
      <c r="M1021" s="99"/>
      <c r="N1021" s="100"/>
    </row>
    <row r="1022" spans="1:14" x14ac:dyDescent="0.25">
      <c r="A1022" s="98"/>
      <c r="B1022" s="99"/>
      <c r="C1022" s="99"/>
      <c r="D1022" s="99"/>
      <c r="E1022" s="99"/>
      <c r="F1022" s="99"/>
      <c r="G1022" s="99"/>
      <c r="H1022" s="99"/>
      <c r="I1022" s="99"/>
      <c r="J1022" s="99"/>
      <c r="K1022" s="99"/>
      <c r="L1022" s="99"/>
      <c r="M1022" s="99"/>
      <c r="N1022" s="100"/>
    </row>
    <row r="1023" spans="1:14" ht="16.5" thickBot="1" x14ac:dyDescent="0.3">
      <c r="A1023" s="101"/>
      <c r="B1023" s="102"/>
      <c r="C1023" s="102"/>
      <c r="D1023" s="102"/>
      <c r="E1023" s="102"/>
      <c r="F1023" s="102"/>
      <c r="G1023" s="102"/>
      <c r="H1023" s="102"/>
      <c r="I1023" s="102"/>
      <c r="J1023" s="102"/>
      <c r="K1023" s="102"/>
      <c r="L1023" s="102"/>
      <c r="M1023" s="102"/>
      <c r="N1023" s="103"/>
    </row>
    <row r="1024" spans="1:14" x14ac:dyDescent="0.25">
      <c r="A1024" s="12" t="s">
        <v>13</v>
      </c>
      <c r="B1024" s="13" t="s">
        <v>299</v>
      </c>
      <c r="C1024" s="13"/>
      <c r="D1024" s="13">
        <v>5</v>
      </c>
      <c r="N1024" s="5"/>
    </row>
    <row r="1025" spans="1:14" x14ac:dyDescent="0.25">
      <c r="A1025" s="4"/>
      <c r="B1025" s="13" t="s">
        <v>300</v>
      </c>
      <c r="C1025" s="13"/>
      <c r="D1025" s="13">
        <v>3</v>
      </c>
      <c r="N1025" s="5"/>
    </row>
    <row r="1026" spans="1:14" x14ac:dyDescent="0.25">
      <c r="A1026" s="4"/>
      <c r="B1026" s="47" t="s">
        <v>271</v>
      </c>
      <c r="C1026" s="48"/>
      <c r="D1026" s="49"/>
      <c r="N1026" s="5"/>
    </row>
    <row r="1027" spans="1:14" ht="16.5" thickBot="1" x14ac:dyDescent="0.3">
      <c r="A1027" s="31"/>
      <c r="B1027" s="50" t="s">
        <v>301</v>
      </c>
      <c r="C1027" s="17"/>
      <c r="D1027" s="58">
        <f>EXPONDIST(D1025,D1024,TRUE)</f>
        <v>0.99999969409767953</v>
      </c>
      <c r="E1027" s="18"/>
      <c r="F1027" s="18"/>
      <c r="G1027" s="18"/>
      <c r="H1027" s="18"/>
      <c r="I1027" s="18"/>
      <c r="J1027" s="18"/>
      <c r="K1027" s="18"/>
      <c r="L1027" s="18"/>
      <c r="M1027" s="18"/>
      <c r="N1027" s="19"/>
    </row>
    <row r="1028" spans="1:14" ht="16.5" thickBot="1" x14ac:dyDescent="0.3"/>
    <row r="1029" spans="1:14" x14ac:dyDescent="0.25">
      <c r="A1029" s="95" t="s">
        <v>302</v>
      </c>
      <c r="B1029" s="96"/>
      <c r="C1029" s="96"/>
      <c r="D1029" s="96"/>
      <c r="E1029" s="96"/>
      <c r="F1029" s="96"/>
      <c r="G1029" s="96"/>
      <c r="H1029" s="96"/>
      <c r="I1029" s="96"/>
      <c r="J1029" s="96"/>
      <c r="K1029" s="96"/>
      <c r="L1029" s="96"/>
      <c r="M1029" s="96"/>
      <c r="N1029" s="97"/>
    </row>
    <row r="1030" spans="1:14" x14ac:dyDescent="0.25">
      <c r="A1030" s="98"/>
      <c r="B1030" s="99"/>
      <c r="C1030" s="99"/>
      <c r="D1030" s="99"/>
      <c r="E1030" s="99"/>
      <c r="F1030" s="99"/>
      <c r="G1030" s="99"/>
      <c r="H1030" s="99"/>
      <c r="I1030" s="99"/>
      <c r="J1030" s="99"/>
      <c r="K1030" s="99"/>
      <c r="L1030" s="99"/>
      <c r="M1030" s="99"/>
      <c r="N1030" s="100"/>
    </row>
    <row r="1031" spans="1:14" x14ac:dyDescent="0.25">
      <c r="A1031" s="98"/>
      <c r="B1031" s="99"/>
      <c r="C1031" s="99"/>
      <c r="D1031" s="99"/>
      <c r="E1031" s="99"/>
      <c r="F1031" s="99"/>
      <c r="G1031" s="99"/>
      <c r="H1031" s="99"/>
      <c r="I1031" s="99"/>
      <c r="J1031" s="99"/>
      <c r="K1031" s="99"/>
      <c r="L1031" s="99"/>
      <c r="M1031" s="99"/>
      <c r="N1031" s="100"/>
    </row>
    <row r="1032" spans="1:14" ht="16.5" thickBot="1" x14ac:dyDescent="0.3">
      <c r="A1032" s="101"/>
      <c r="B1032" s="102"/>
      <c r="C1032" s="102"/>
      <c r="D1032" s="102"/>
      <c r="E1032" s="102"/>
      <c r="F1032" s="102"/>
      <c r="G1032" s="102"/>
      <c r="H1032" s="102"/>
      <c r="I1032" s="102"/>
      <c r="J1032" s="102"/>
      <c r="K1032" s="102"/>
      <c r="L1032" s="102"/>
      <c r="M1032" s="102"/>
      <c r="N1032" s="103"/>
    </row>
    <row r="1033" spans="1:14" x14ac:dyDescent="0.25">
      <c r="A1033" s="12" t="s">
        <v>13</v>
      </c>
      <c r="B1033" s="113" t="s">
        <v>303</v>
      </c>
      <c r="C1033" s="113"/>
      <c r="D1033" s="13">
        <v>900</v>
      </c>
      <c r="E1033" s="9"/>
      <c r="N1033" s="5"/>
    </row>
    <row r="1034" spans="1:14" x14ac:dyDescent="0.25">
      <c r="A1034" s="4"/>
      <c r="B1034" s="113"/>
      <c r="C1034" s="113"/>
      <c r="D1034" s="27">
        <v>1100</v>
      </c>
      <c r="N1034" s="5"/>
    </row>
    <row r="1035" spans="1:14" x14ac:dyDescent="0.25">
      <c r="A1035" s="4"/>
      <c r="B1035" s="13" t="s">
        <v>38</v>
      </c>
      <c r="C1035" s="13"/>
      <c r="D1035" s="13">
        <v>1000</v>
      </c>
      <c r="K1035" s="59"/>
      <c r="N1035" s="5"/>
    </row>
    <row r="1036" spans="1:14" x14ac:dyDescent="0.25">
      <c r="A1036" s="4"/>
      <c r="B1036" s="13" t="s">
        <v>294</v>
      </c>
      <c r="C1036" s="13"/>
      <c r="D1036" s="13">
        <v>100</v>
      </c>
      <c r="K1036" s="59"/>
      <c r="N1036" s="5"/>
    </row>
    <row r="1037" spans="1:14" x14ac:dyDescent="0.25">
      <c r="A1037" s="4"/>
      <c r="B1037" s="47" t="s">
        <v>304</v>
      </c>
      <c r="C1037" s="48"/>
      <c r="D1037" s="49"/>
      <c r="K1037" s="59"/>
      <c r="N1037" s="5"/>
    </row>
    <row r="1038" spans="1:14" ht="16.5" thickBot="1" x14ac:dyDescent="0.3">
      <c r="A1038" s="31"/>
      <c r="B1038" s="50" t="s">
        <v>305</v>
      </c>
      <c r="C1038" s="17"/>
      <c r="D1038" s="51">
        <f>_xlfn.NORM.DIST(D1034,D1035,D1036,TRUE)-_xlfn.NORM.DIST(D1033,D1035,D1036,TRUE)</f>
        <v>0.68268949213708607</v>
      </c>
      <c r="E1038" s="18"/>
      <c r="F1038" s="18"/>
      <c r="G1038" s="18"/>
      <c r="H1038" s="18"/>
      <c r="I1038" s="18"/>
      <c r="J1038" s="18"/>
      <c r="K1038" s="57"/>
      <c r="L1038" s="18"/>
      <c r="M1038" s="18"/>
      <c r="N1038" s="19"/>
    </row>
    <row r="1039" spans="1:14" ht="16.5" thickBot="1" x14ac:dyDescent="0.3"/>
    <row r="1040" spans="1:14" x14ac:dyDescent="0.25">
      <c r="A1040" s="95" t="s">
        <v>306</v>
      </c>
      <c r="B1040" s="96"/>
      <c r="C1040" s="96"/>
      <c r="D1040" s="96"/>
      <c r="E1040" s="96"/>
      <c r="F1040" s="96"/>
      <c r="G1040" s="96"/>
      <c r="H1040" s="96"/>
      <c r="I1040" s="96"/>
      <c r="J1040" s="96"/>
      <c r="K1040" s="96"/>
      <c r="L1040" s="96"/>
      <c r="M1040" s="96"/>
      <c r="N1040" s="97"/>
    </row>
    <row r="1041" spans="1:14" x14ac:dyDescent="0.25">
      <c r="A1041" s="98"/>
      <c r="B1041" s="99"/>
      <c r="C1041" s="99"/>
      <c r="D1041" s="99"/>
      <c r="E1041" s="99"/>
      <c r="F1041" s="99"/>
      <c r="G1041" s="99"/>
      <c r="H1041" s="99"/>
      <c r="I1041" s="99"/>
      <c r="J1041" s="99"/>
      <c r="K1041" s="99"/>
      <c r="L1041" s="99"/>
      <c r="M1041" s="99"/>
      <c r="N1041" s="100"/>
    </row>
    <row r="1042" spans="1:14" x14ac:dyDescent="0.25">
      <c r="A1042" s="98"/>
      <c r="B1042" s="99"/>
      <c r="C1042" s="99"/>
      <c r="D1042" s="99"/>
      <c r="E1042" s="99"/>
      <c r="F1042" s="99"/>
      <c r="G1042" s="99"/>
      <c r="H1042" s="99"/>
      <c r="I1042" s="99"/>
      <c r="J1042" s="99"/>
      <c r="K1042" s="99"/>
      <c r="L1042" s="99"/>
      <c r="M1042" s="99"/>
      <c r="N1042" s="100"/>
    </row>
    <row r="1043" spans="1:14" ht="16.5" thickBot="1" x14ac:dyDescent="0.3">
      <c r="A1043" s="101"/>
      <c r="B1043" s="102"/>
      <c r="C1043" s="102"/>
      <c r="D1043" s="102"/>
      <c r="E1043" s="102"/>
      <c r="F1043" s="102"/>
      <c r="G1043" s="102"/>
      <c r="H1043" s="102"/>
      <c r="I1043" s="102"/>
      <c r="J1043" s="102"/>
      <c r="K1043" s="102"/>
      <c r="L1043" s="102"/>
      <c r="M1043" s="102"/>
      <c r="N1043" s="103"/>
    </row>
    <row r="1044" spans="1:14" ht="16.5" thickBot="1" x14ac:dyDescent="0.3">
      <c r="A1044" s="21" t="s">
        <v>13</v>
      </c>
      <c r="B1044" s="17" t="s">
        <v>307</v>
      </c>
      <c r="C1044" s="17"/>
      <c r="D1044" s="17"/>
      <c r="E1044" s="17"/>
      <c r="F1044" s="17">
        <f>(170-150)/(200-100)</f>
        <v>0.2</v>
      </c>
      <c r="G1044" s="18"/>
      <c r="H1044" s="18"/>
      <c r="I1044" s="18"/>
      <c r="J1044" s="18"/>
      <c r="K1044" s="18"/>
      <c r="L1044" s="18"/>
      <c r="M1044" s="18"/>
      <c r="N1044" s="19"/>
    </row>
    <row r="1045" spans="1:14" ht="16.5" thickBot="1" x14ac:dyDescent="0.3"/>
    <row r="1046" spans="1:14" x14ac:dyDescent="0.25">
      <c r="A1046" s="95" t="s">
        <v>308</v>
      </c>
      <c r="B1046" s="96"/>
      <c r="C1046" s="96"/>
      <c r="D1046" s="96"/>
      <c r="E1046" s="96"/>
      <c r="F1046" s="96"/>
      <c r="G1046" s="96"/>
      <c r="H1046" s="96"/>
      <c r="I1046" s="96"/>
      <c r="J1046" s="96"/>
      <c r="K1046" s="96"/>
      <c r="L1046" s="96"/>
      <c r="M1046" s="96"/>
      <c r="N1046" s="97"/>
    </row>
    <row r="1047" spans="1:14" x14ac:dyDescent="0.25">
      <c r="A1047" s="98"/>
      <c r="B1047" s="99"/>
      <c r="C1047" s="99"/>
      <c r="D1047" s="99"/>
      <c r="E1047" s="99"/>
      <c r="F1047" s="99"/>
      <c r="G1047" s="99"/>
      <c r="H1047" s="99"/>
      <c r="I1047" s="99"/>
      <c r="J1047" s="99"/>
      <c r="K1047" s="99"/>
      <c r="L1047" s="99"/>
      <c r="M1047" s="99"/>
      <c r="N1047" s="100"/>
    </row>
    <row r="1048" spans="1:14" x14ac:dyDescent="0.25">
      <c r="A1048" s="98"/>
      <c r="B1048" s="99"/>
      <c r="C1048" s="99"/>
      <c r="D1048" s="99"/>
      <c r="E1048" s="99"/>
      <c r="F1048" s="99"/>
      <c r="G1048" s="99"/>
      <c r="H1048" s="99"/>
      <c r="I1048" s="99"/>
      <c r="J1048" s="99"/>
      <c r="K1048" s="99"/>
      <c r="L1048" s="99"/>
      <c r="M1048" s="99"/>
      <c r="N1048" s="100"/>
    </row>
    <row r="1049" spans="1:14" ht="16.5" thickBot="1" x14ac:dyDescent="0.3">
      <c r="A1049" s="101"/>
      <c r="B1049" s="102"/>
      <c r="C1049" s="102"/>
      <c r="D1049" s="102"/>
      <c r="E1049" s="102"/>
      <c r="F1049" s="102"/>
      <c r="G1049" s="102"/>
      <c r="H1049" s="102"/>
      <c r="I1049" s="102"/>
      <c r="J1049" s="102"/>
      <c r="K1049" s="102"/>
      <c r="L1049" s="102"/>
      <c r="M1049" s="102"/>
      <c r="N1049" s="103"/>
    </row>
    <row r="1050" spans="1:14" x14ac:dyDescent="0.25">
      <c r="A1050" s="12" t="s">
        <v>13</v>
      </c>
      <c r="B1050" s="13" t="s">
        <v>309</v>
      </c>
      <c r="C1050" s="13"/>
      <c r="D1050" s="13">
        <v>20</v>
      </c>
      <c r="N1050" s="5"/>
    </row>
    <row r="1051" spans="1:14" x14ac:dyDescent="0.25">
      <c r="A1051" s="4"/>
      <c r="B1051" s="13" t="s">
        <v>310</v>
      </c>
      <c r="C1051" s="13"/>
      <c r="D1051" s="13">
        <v>15</v>
      </c>
      <c r="N1051" s="5"/>
    </row>
    <row r="1052" spans="1:14" x14ac:dyDescent="0.25">
      <c r="A1052" s="4"/>
      <c r="B1052" s="47" t="s">
        <v>311</v>
      </c>
      <c r="C1052" s="48"/>
      <c r="D1052" s="49"/>
      <c r="N1052" s="5"/>
    </row>
    <row r="1053" spans="1:14" ht="16.5" thickBot="1" x14ac:dyDescent="0.3">
      <c r="A1053" s="31"/>
      <c r="B1053" s="50" t="s">
        <v>312</v>
      </c>
      <c r="C1053" s="17"/>
      <c r="D1053" s="51">
        <f>_xlfn.EXPON.DIST(D1051,D1050,TRUE)</f>
        <v>1</v>
      </c>
      <c r="E1053" s="18"/>
      <c r="F1053" s="18"/>
      <c r="G1053" s="18"/>
      <c r="H1053" s="18"/>
      <c r="I1053" s="18"/>
      <c r="J1053" s="18"/>
      <c r="K1053" s="18"/>
      <c r="L1053" s="18"/>
      <c r="M1053" s="18"/>
      <c r="N1053" s="19"/>
    </row>
    <row r="1054" spans="1:14" ht="16.5" thickBot="1" x14ac:dyDescent="0.3"/>
    <row r="1055" spans="1:14" ht="30" customHeight="1" thickBot="1" x14ac:dyDescent="0.3">
      <c r="A1055" s="109" t="s">
        <v>313</v>
      </c>
      <c r="B1055" s="110"/>
      <c r="C1055" s="110"/>
      <c r="D1055" s="110"/>
      <c r="E1055" s="110"/>
      <c r="F1055" s="110"/>
      <c r="G1055" s="110"/>
      <c r="H1055" s="110"/>
      <c r="I1055" s="110"/>
      <c r="J1055" s="110"/>
      <c r="K1055" s="110"/>
      <c r="L1055" s="110"/>
      <c r="M1055" s="110"/>
      <c r="N1055" s="111"/>
    </row>
    <row r="1056" spans="1:14" x14ac:dyDescent="0.25">
      <c r="A1056" s="32"/>
    </row>
    <row r="1057" spans="1:14" x14ac:dyDescent="0.25">
      <c r="A1057" s="112" t="s">
        <v>314</v>
      </c>
      <c r="B1057" s="112"/>
      <c r="C1057" s="112"/>
    </row>
    <row r="1058" spans="1:14" ht="16.5" thickBot="1" x14ac:dyDescent="0.3"/>
    <row r="1059" spans="1:14" x14ac:dyDescent="0.25">
      <c r="A1059" s="95" t="s">
        <v>315</v>
      </c>
      <c r="B1059" s="96"/>
      <c r="C1059" s="96"/>
      <c r="D1059" s="96"/>
      <c r="E1059" s="96"/>
      <c r="F1059" s="96"/>
      <c r="G1059" s="96"/>
      <c r="H1059" s="96"/>
      <c r="I1059" s="96"/>
      <c r="J1059" s="96"/>
      <c r="K1059" s="96"/>
      <c r="L1059" s="96"/>
      <c r="M1059" s="96"/>
      <c r="N1059" s="97"/>
    </row>
    <row r="1060" spans="1:14" x14ac:dyDescent="0.25">
      <c r="A1060" s="98"/>
      <c r="B1060" s="99"/>
      <c r="C1060" s="99"/>
      <c r="D1060" s="99"/>
      <c r="E1060" s="99"/>
      <c r="F1060" s="99"/>
      <c r="G1060" s="99"/>
      <c r="H1060" s="99"/>
      <c r="I1060" s="99"/>
      <c r="J1060" s="99"/>
      <c r="K1060" s="99"/>
      <c r="L1060" s="99"/>
      <c r="M1060" s="99"/>
      <c r="N1060" s="100"/>
    </row>
    <row r="1061" spans="1:14" x14ac:dyDescent="0.25">
      <c r="A1061" s="98"/>
      <c r="B1061" s="99"/>
      <c r="C1061" s="99"/>
      <c r="D1061" s="99"/>
      <c r="E1061" s="99"/>
      <c r="F1061" s="99"/>
      <c r="G1061" s="99"/>
      <c r="H1061" s="99"/>
      <c r="I1061" s="99"/>
      <c r="J1061" s="99"/>
      <c r="K1061" s="99"/>
      <c r="L1061" s="99"/>
      <c r="M1061" s="99"/>
      <c r="N1061" s="100"/>
    </row>
    <row r="1062" spans="1:14" ht="16.5" thickBot="1" x14ac:dyDescent="0.3">
      <c r="A1062" s="101"/>
      <c r="B1062" s="102"/>
      <c r="C1062" s="102"/>
      <c r="D1062" s="102"/>
      <c r="E1062" s="102"/>
      <c r="F1062" s="102"/>
      <c r="G1062" s="102"/>
      <c r="H1062" s="102"/>
      <c r="I1062" s="102"/>
      <c r="J1062" s="102"/>
      <c r="K1062" s="102"/>
      <c r="L1062" s="102"/>
      <c r="M1062" s="102"/>
      <c r="N1062" s="103"/>
    </row>
    <row r="1063" spans="1:14" ht="16.5" thickBot="1" x14ac:dyDescent="0.3">
      <c r="A1063" s="21" t="s">
        <v>13</v>
      </c>
      <c r="B1063" s="17" t="s">
        <v>316</v>
      </c>
      <c r="C1063" s="17"/>
      <c r="D1063" s="17">
        <f>_xlfn.POISSON.DIST(3,2,)</f>
        <v>0.18044704431548364</v>
      </c>
      <c r="E1063" s="18"/>
      <c r="F1063" s="18"/>
      <c r="G1063" s="18"/>
      <c r="H1063" s="18"/>
      <c r="I1063" s="18"/>
      <c r="J1063" s="18"/>
      <c r="K1063" s="18"/>
      <c r="L1063" s="18"/>
      <c r="M1063" s="18"/>
      <c r="N1063" s="19"/>
    </row>
    <row r="1064" spans="1:14" ht="16.5" thickBot="1" x14ac:dyDescent="0.3"/>
    <row r="1065" spans="1:14" x14ac:dyDescent="0.25">
      <c r="A1065" s="95" t="s">
        <v>317</v>
      </c>
      <c r="B1065" s="96"/>
      <c r="C1065" s="96"/>
      <c r="D1065" s="96"/>
      <c r="E1065" s="96"/>
      <c r="F1065" s="96"/>
      <c r="G1065" s="96"/>
      <c r="H1065" s="96"/>
      <c r="I1065" s="96"/>
      <c r="J1065" s="96"/>
      <c r="K1065" s="96"/>
      <c r="L1065" s="96"/>
      <c r="M1065" s="96"/>
      <c r="N1065" s="97"/>
    </row>
    <row r="1066" spans="1:14" x14ac:dyDescent="0.25">
      <c r="A1066" s="98"/>
      <c r="B1066" s="99"/>
      <c r="C1066" s="99"/>
      <c r="D1066" s="99"/>
      <c r="E1066" s="99"/>
      <c r="F1066" s="99"/>
      <c r="G1066" s="99"/>
      <c r="H1066" s="99"/>
      <c r="I1066" s="99"/>
      <c r="J1066" s="99"/>
      <c r="K1066" s="99"/>
      <c r="L1066" s="99"/>
      <c r="M1066" s="99"/>
      <c r="N1066" s="100"/>
    </row>
    <row r="1067" spans="1:14" x14ac:dyDescent="0.25">
      <c r="A1067" s="98"/>
      <c r="B1067" s="99"/>
      <c r="C1067" s="99"/>
      <c r="D1067" s="99"/>
      <c r="E1067" s="99"/>
      <c r="F1067" s="99"/>
      <c r="G1067" s="99"/>
      <c r="H1067" s="99"/>
      <c r="I1067" s="99"/>
      <c r="J1067" s="99"/>
      <c r="K1067" s="99"/>
      <c r="L1067" s="99"/>
      <c r="M1067" s="99"/>
      <c r="N1067" s="100"/>
    </row>
    <row r="1068" spans="1:14" ht="16.5" thickBot="1" x14ac:dyDescent="0.3">
      <c r="A1068" s="101"/>
      <c r="B1068" s="102"/>
      <c r="C1068" s="102"/>
      <c r="D1068" s="102"/>
      <c r="E1068" s="102"/>
      <c r="F1068" s="102"/>
      <c r="G1068" s="102"/>
      <c r="H1068" s="102"/>
      <c r="I1068" s="102"/>
      <c r="J1068" s="102"/>
      <c r="K1068" s="102"/>
      <c r="L1068" s="102"/>
      <c r="M1068" s="102"/>
      <c r="N1068" s="103"/>
    </row>
    <row r="1069" spans="1:14" ht="16.5" thickBot="1" x14ac:dyDescent="0.3">
      <c r="A1069" s="21" t="s">
        <v>13</v>
      </c>
      <c r="B1069" s="17" t="s">
        <v>318</v>
      </c>
      <c r="C1069" s="17"/>
      <c r="D1069" s="17">
        <f>_xlfn.BINOM.DIST(3,10,0.3,)</f>
        <v>0.26682793200000005</v>
      </c>
      <c r="E1069" s="18"/>
      <c r="F1069" s="18"/>
      <c r="G1069" s="18"/>
      <c r="H1069" s="18"/>
      <c r="I1069" s="18"/>
      <c r="J1069" s="18"/>
      <c r="K1069" s="18"/>
      <c r="L1069" s="18"/>
      <c r="M1069" s="18"/>
      <c r="N1069" s="19"/>
    </row>
    <row r="1070" spans="1:14" ht="16.5" thickBot="1" x14ac:dyDescent="0.3"/>
    <row r="1071" spans="1:14" x14ac:dyDescent="0.25">
      <c r="A1071" s="95" t="s">
        <v>319</v>
      </c>
      <c r="B1071" s="96"/>
      <c r="C1071" s="96"/>
      <c r="D1071" s="96"/>
      <c r="E1071" s="96"/>
      <c r="F1071" s="96"/>
      <c r="G1071" s="96"/>
      <c r="H1071" s="96"/>
      <c r="I1071" s="96"/>
      <c r="J1071" s="96"/>
      <c r="K1071" s="96"/>
      <c r="L1071" s="96"/>
      <c r="M1071" s="96"/>
      <c r="N1071" s="97"/>
    </row>
    <row r="1072" spans="1:14" x14ac:dyDescent="0.25">
      <c r="A1072" s="98"/>
      <c r="B1072" s="99"/>
      <c r="C1072" s="99"/>
      <c r="D1072" s="99"/>
      <c r="E1072" s="99"/>
      <c r="F1072" s="99"/>
      <c r="G1072" s="99"/>
      <c r="H1072" s="99"/>
      <c r="I1072" s="99"/>
      <c r="J1072" s="99"/>
      <c r="K1072" s="99"/>
      <c r="L1072" s="99"/>
      <c r="M1072" s="99"/>
      <c r="N1072" s="100"/>
    </row>
    <row r="1073" spans="1:20" x14ac:dyDescent="0.25">
      <c r="A1073" s="98"/>
      <c r="B1073" s="99"/>
      <c r="C1073" s="99"/>
      <c r="D1073" s="99"/>
      <c r="E1073" s="99"/>
      <c r="F1073" s="99"/>
      <c r="G1073" s="99"/>
      <c r="H1073" s="99"/>
      <c r="I1073" s="99"/>
      <c r="J1073" s="99"/>
      <c r="K1073" s="99"/>
      <c r="L1073" s="99"/>
      <c r="M1073" s="99"/>
      <c r="N1073" s="100"/>
    </row>
    <row r="1074" spans="1:20" ht="16.5" thickBot="1" x14ac:dyDescent="0.3">
      <c r="A1074" s="101"/>
      <c r="B1074" s="102"/>
      <c r="C1074" s="102"/>
      <c r="D1074" s="102"/>
      <c r="E1074" s="102"/>
      <c r="F1074" s="102"/>
      <c r="G1074" s="102"/>
      <c r="H1074" s="102"/>
      <c r="I1074" s="102"/>
      <c r="J1074" s="102"/>
      <c r="K1074" s="102"/>
      <c r="L1074" s="102"/>
      <c r="M1074" s="102"/>
      <c r="N1074" s="103"/>
    </row>
    <row r="1075" spans="1:20" ht="16.5" thickBot="1" x14ac:dyDescent="0.3">
      <c r="A1075" s="21" t="s">
        <v>13</v>
      </c>
      <c r="B1075" s="17" t="s">
        <v>320</v>
      </c>
      <c r="C1075" s="17"/>
      <c r="D1075" s="17">
        <f>_xlfn.BINOM.DIST(0,3,1/6,TRUE)</f>
        <v>0.57870370370370372</v>
      </c>
      <c r="E1075" s="18"/>
      <c r="F1075" s="18"/>
      <c r="G1075" s="18"/>
      <c r="H1075" s="18"/>
      <c r="I1075" s="18"/>
      <c r="J1075" s="18"/>
      <c r="K1075" s="18"/>
      <c r="L1075" s="18"/>
      <c r="M1075" s="18"/>
      <c r="N1075" s="19"/>
    </row>
    <row r="1077" spans="1:20" x14ac:dyDescent="0.25">
      <c r="A1077" s="94" t="s">
        <v>321</v>
      </c>
      <c r="B1077" s="94"/>
      <c r="C1077" s="94"/>
      <c r="L1077" s="60"/>
    </row>
    <row r="1078" spans="1:20" ht="16.5" thickBot="1" x14ac:dyDescent="0.3">
      <c r="B1078" s="61"/>
      <c r="L1078" s="60"/>
    </row>
    <row r="1079" spans="1:20" x14ac:dyDescent="0.25">
      <c r="A1079" s="95" t="s">
        <v>322</v>
      </c>
      <c r="B1079" s="96"/>
      <c r="C1079" s="96"/>
      <c r="D1079" s="96"/>
      <c r="E1079" s="96"/>
      <c r="F1079" s="96"/>
      <c r="G1079" s="96"/>
      <c r="H1079" s="96"/>
      <c r="I1079" s="96"/>
      <c r="J1079" s="96"/>
      <c r="K1079" s="96"/>
      <c r="L1079" s="96"/>
      <c r="M1079" s="96"/>
      <c r="N1079" s="97"/>
      <c r="R1079" s="62"/>
      <c r="S1079" s="62"/>
      <c r="T1079" s="62"/>
    </row>
    <row r="1080" spans="1:20" x14ac:dyDescent="0.25">
      <c r="A1080" s="98"/>
      <c r="B1080" s="99"/>
      <c r="C1080" s="99"/>
      <c r="D1080" s="99"/>
      <c r="E1080" s="99"/>
      <c r="F1080" s="99"/>
      <c r="G1080" s="99"/>
      <c r="H1080" s="99"/>
      <c r="I1080" s="99"/>
      <c r="J1080" s="99"/>
      <c r="K1080" s="99"/>
      <c r="L1080" s="99"/>
      <c r="M1080" s="99"/>
      <c r="N1080" s="100"/>
      <c r="R1080" s="62"/>
      <c r="S1080" s="62"/>
      <c r="T1080" s="62"/>
    </row>
    <row r="1081" spans="1:20" x14ac:dyDescent="0.25">
      <c r="A1081" s="98"/>
      <c r="B1081" s="99"/>
      <c r="C1081" s="99"/>
      <c r="D1081" s="99"/>
      <c r="E1081" s="99"/>
      <c r="F1081" s="99"/>
      <c r="G1081" s="99"/>
      <c r="H1081" s="99"/>
      <c r="I1081" s="99"/>
      <c r="J1081" s="99"/>
      <c r="K1081" s="99"/>
      <c r="L1081" s="99"/>
      <c r="M1081" s="99"/>
      <c r="N1081" s="100"/>
      <c r="R1081" s="62"/>
      <c r="S1081" s="62"/>
      <c r="T1081" s="62"/>
    </row>
    <row r="1082" spans="1:20" ht="16.5" thickBot="1" x14ac:dyDescent="0.3">
      <c r="A1082" s="101"/>
      <c r="B1082" s="102"/>
      <c r="C1082" s="102"/>
      <c r="D1082" s="102"/>
      <c r="E1082" s="102"/>
      <c r="F1082" s="102"/>
      <c r="G1082" s="102"/>
      <c r="H1082" s="102"/>
      <c r="I1082" s="102"/>
      <c r="J1082" s="102"/>
      <c r="K1082" s="102"/>
      <c r="L1082" s="102"/>
      <c r="M1082" s="102"/>
      <c r="N1082" s="103"/>
      <c r="R1082" s="62"/>
      <c r="S1082" s="62"/>
      <c r="T1082" s="62"/>
    </row>
    <row r="1083" spans="1:20" x14ac:dyDescent="0.25">
      <c r="A1083" s="12" t="s">
        <v>13</v>
      </c>
      <c r="B1083" s="63" t="s">
        <v>323</v>
      </c>
      <c r="C1083" s="63"/>
      <c r="D1083" s="64">
        <v>150</v>
      </c>
      <c r="E1083" s="62"/>
      <c r="F1083" s="62"/>
      <c r="G1083" s="62"/>
      <c r="H1083" s="62"/>
      <c r="I1083" s="62"/>
      <c r="J1083" s="62"/>
      <c r="K1083" s="62"/>
      <c r="L1083" s="62"/>
      <c r="M1083" s="62"/>
      <c r="N1083" s="65"/>
      <c r="O1083" s="62"/>
      <c r="P1083" s="62"/>
      <c r="R1083" s="62"/>
      <c r="S1083" s="62"/>
      <c r="T1083" s="62"/>
    </row>
    <row r="1084" spans="1:20" x14ac:dyDescent="0.25">
      <c r="A1084" s="4"/>
      <c r="B1084" s="63" t="s">
        <v>294</v>
      </c>
      <c r="C1084" s="63"/>
      <c r="D1084" s="64">
        <v>10</v>
      </c>
      <c r="E1084" s="62"/>
      <c r="F1084" s="62"/>
      <c r="G1084" s="62"/>
      <c r="H1084" s="62"/>
      <c r="I1084" s="62"/>
      <c r="J1084" s="62"/>
      <c r="K1084" s="62"/>
      <c r="L1084" s="62"/>
      <c r="M1084" s="62"/>
      <c r="N1084" s="65"/>
      <c r="O1084" s="62"/>
      <c r="P1084" s="62"/>
      <c r="R1084" s="62"/>
      <c r="S1084" s="62"/>
      <c r="T1084" s="62"/>
    </row>
    <row r="1085" spans="1:20" x14ac:dyDescent="0.25">
      <c r="A1085" s="4"/>
      <c r="B1085" s="66" t="s">
        <v>324</v>
      </c>
      <c r="C1085" s="67"/>
      <c r="D1085" s="68"/>
      <c r="E1085" s="62"/>
      <c r="F1085" s="62"/>
      <c r="G1085" s="62"/>
      <c r="H1085" s="62"/>
      <c r="I1085" s="62"/>
      <c r="J1085" s="62"/>
      <c r="K1085" s="62"/>
      <c r="L1085" s="62"/>
      <c r="M1085" s="62"/>
      <c r="N1085" s="65"/>
      <c r="O1085" s="62"/>
      <c r="P1085" s="62"/>
      <c r="R1085" s="62"/>
      <c r="S1085" s="62"/>
      <c r="T1085" s="62"/>
    </row>
    <row r="1086" spans="1:20" ht="16.5" thickBot="1" x14ac:dyDescent="0.3">
      <c r="A1086" s="31"/>
      <c r="B1086" s="69" t="s">
        <v>312</v>
      </c>
      <c r="C1086" s="70"/>
      <c r="D1086" s="71">
        <f>_xlfn.NORM.DIST(160,D1083,D1084,TRUE)-_xlfn.NORM.DIST(140,D1083,D1084,TRUE)</f>
        <v>0.68268949213708607</v>
      </c>
      <c r="E1086" s="72"/>
      <c r="F1086" s="72"/>
      <c r="G1086" s="72"/>
      <c r="H1086" s="72"/>
      <c r="I1086" s="72"/>
      <c r="J1086" s="72"/>
      <c r="K1086" s="72"/>
      <c r="L1086" s="73"/>
      <c r="M1086" s="72"/>
      <c r="N1086" s="74"/>
      <c r="O1086" s="62"/>
      <c r="P1086" s="62"/>
      <c r="R1086" s="62"/>
      <c r="S1086" s="62"/>
      <c r="T1086" s="62"/>
    </row>
    <row r="1087" spans="1:20" ht="16.5" thickBot="1" x14ac:dyDescent="0.3">
      <c r="B1087" s="62"/>
      <c r="C1087" s="62"/>
      <c r="D1087" s="62"/>
      <c r="E1087" s="62"/>
      <c r="R1087" s="62"/>
      <c r="S1087" s="62"/>
      <c r="T1087" s="62"/>
    </row>
    <row r="1088" spans="1:20" x14ac:dyDescent="0.25">
      <c r="A1088" s="95" t="s">
        <v>325</v>
      </c>
      <c r="B1088" s="96"/>
      <c r="C1088" s="96"/>
      <c r="D1088" s="96"/>
      <c r="E1088" s="96"/>
      <c r="F1088" s="96"/>
      <c r="G1088" s="96"/>
      <c r="H1088" s="96"/>
      <c r="I1088" s="96"/>
      <c r="J1088" s="96"/>
      <c r="K1088" s="96"/>
      <c r="L1088" s="96"/>
      <c r="M1088" s="96"/>
      <c r="N1088" s="97"/>
      <c r="R1088" s="62"/>
      <c r="S1088" s="62"/>
      <c r="T1088" s="62"/>
    </row>
    <row r="1089" spans="1:20" x14ac:dyDescent="0.25">
      <c r="A1089" s="98"/>
      <c r="B1089" s="99"/>
      <c r="C1089" s="99"/>
      <c r="D1089" s="99"/>
      <c r="E1089" s="99"/>
      <c r="F1089" s="99"/>
      <c r="G1089" s="99"/>
      <c r="H1089" s="99"/>
      <c r="I1089" s="99"/>
      <c r="J1089" s="99"/>
      <c r="K1089" s="99"/>
      <c r="L1089" s="99"/>
      <c r="M1089" s="99"/>
      <c r="N1089" s="100"/>
      <c r="R1089" s="62"/>
      <c r="S1089" s="62"/>
      <c r="T1089" s="62"/>
    </row>
    <row r="1090" spans="1:20" x14ac:dyDescent="0.25">
      <c r="A1090" s="98"/>
      <c r="B1090" s="99"/>
      <c r="C1090" s="99"/>
      <c r="D1090" s="99"/>
      <c r="E1090" s="99"/>
      <c r="F1090" s="99"/>
      <c r="G1090" s="99"/>
      <c r="H1090" s="99"/>
      <c r="I1090" s="99"/>
      <c r="J1090" s="99"/>
      <c r="K1090" s="99"/>
      <c r="L1090" s="99"/>
      <c r="M1090" s="99"/>
      <c r="N1090" s="100"/>
      <c r="O1090" s="62"/>
      <c r="P1090" s="62"/>
      <c r="Q1090" s="62"/>
    </row>
    <row r="1091" spans="1:20" ht="16.5" thickBot="1" x14ac:dyDescent="0.3">
      <c r="A1091" s="101"/>
      <c r="B1091" s="102"/>
      <c r="C1091" s="102"/>
      <c r="D1091" s="102"/>
      <c r="E1091" s="102"/>
      <c r="F1091" s="102"/>
      <c r="G1091" s="102"/>
      <c r="H1091" s="102"/>
      <c r="I1091" s="102"/>
      <c r="J1091" s="102"/>
      <c r="K1091" s="102"/>
      <c r="L1091" s="102"/>
      <c r="M1091" s="102"/>
      <c r="N1091" s="103"/>
      <c r="O1091" s="62"/>
      <c r="P1091" s="62"/>
      <c r="Q1091" s="62"/>
    </row>
    <row r="1092" spans="1:20" x14ac:dyDescent="0.25">
      <c r="A1092" s="12" t="s">
        <v>13</v>
      </c>
      <c r="B1092" s="13" t="s">
        <v>309</v>
      </c>
      <c r="C1092" s="13"/>
      <c r="D1092" s="22">
        <v>1000</v>
      </c>
      <c r="E1092" s="62"/>
      <c r="F1092" s="62"/>
      <c r="G1092" s="62"/>
      <c r="H1092" s="62"/>
      <c r="I1092" s="62"/>
      <c r="J1092" s="62"/>
      <c r="K1092" s="62"/>
      <c r="L1092" s="62"/>
      <c r="M1092" s="62"/>
      <c r="N1092" s="65"/>
      <c r="O1092" s="62"/>
      <c r="P1092" s="62"/>
      <c r="Q1092" s="62"/>
    </row>
    <row r="1093" spans="1:20" x14ac:dyDescent="0.25">
      <c r="A1093" s="75"/>
      <c r="B1093" s="13" t="s">
        <v>310</v>
      </c>
      <c r="C1093" s="13"/>
      <c r="D1093" s="22">
        <v>900</v>
      </c>
      <c r="E1093" s="62"/>
      <c r="F1093" s="62"/>
      <c r="G1093" s="62"/>
      <c r="H1093" s="62"/>
      <c r="I1093" s="62"/>
      <c r="J1093" s="62"/>
      <c r="K1093" s="62"/>
      <c r="L1093" s="62"/>
      <c r="M1093" s="62"/>
      <c r="N1093" s="65"/>
      <c r="O1093" s="62"/>
      <c r="P1093" s="62"/>
      <c r="Q1093" s="62"/>
    </row>
    <row r="1094" spans="1:20" x14ac:dyDescent="0.25">
      <c r="A1094" s="75"/>
      <c r="B1094" s="47" t="s">
        <v>326</v>
      </c>
      <c r="C1094" s="48"/>
      <c r="D1094" s="76"/>
      <c r="E1094" s="62"/>
      <c r="F1094" s="62"/>
      <c r="G1094" s="62"/>
      <c r="H1094" s="62"/>
      <c r="I1094" s="62"/>
      <c r="J1094" s="62"/>
      <c r="K1094" s="62"/>
      <c r="L1094" s="62"/>
      <c r="M1094" s="62"/>
      <c r="N1094" s="65"/>
      <c r="O1094" s="62"/>
      <c r="P1094" s="62"/>
      <c r="Q1094" s="62"/>
    </row>
    <row r="1095" spans="1:20" ht="16.5" thickBot="1" x14ac:dyDescent="0.3">
      <c r="A1095" s="77"/>
      <c r="B1095" s="50" t="s">
        <v>327</v>
      </c>
      <c r="C1095" s="17"/>
      <c r="D1095" s="78">
        <f>1-EXP(-1/D1092*D1093)</f>
        <v>0.59343034025940089</v>
      </c>
      <c r="E1095" s="72"/>
      <c r="F1095" s="72"/>
      <c r="G1095" s="72"/>
      <c r="H1095" s="72"/>
      <c r="I1095" s="72"/>
      <c r="J1095" s="72"/>
      <c r="K1095" s="72"/>
      <c r="L1095" s="72"/>
      <c r="M1095" s="72"/>
      <c r="N1095" s="74"/>
      <c r="O1095" s="62"/>
      <c r="P1095" s="62"/>
      <c r="Q1095" s="62"/>
    </row>
    <row r="1096" spans="1:20" x14ac:dyDescent="0.25">
      <c r="A1096" s="62"/>
      <c r="B1096" s="62"/>
      <c r="C1096" s="62"/>
      <c r="D1096" s="62"/>
      <c r="E1096" s="62"/>
      <c r="F1096" s="62"/>
      <c r="G1096" s="62"/>
      <c r="H1096" s="62"/>
      <c r="I1096" s="62"/>
      <c r="J1096" s="62"/>
      <c r="K1096" s="62"/>
      <c r="L1096" s="62"/>
      <c r="M1096" s="62"/>
      <c r="N1096" s="62"/>
      <c r="O1096" s="62"/>
      <c r="P1096" s="62"/>
      <c r="Q1096" s="62"/>
    </row>
    <row r="1097" spans="1:20" ht="16.5" thickBot="1" x14ac:dyDescent="0.3">
      <c r="A1097" s="62"/>
      <c r="B1097" s="62"/>
      <c r="C1097" s="62"/>
      <c r="D1097" s="62"/>
      <c r="E1097" s="62"/>
      <c r="F1097" s="62"/>
      <c r="G1097" s="62"/>
      <c r="H1097" s="62"/>
      <c r="I1097" s="62"/>
      <c r="J1097" s="62"/>
      <c r="K1097" s="62"/>
      <c r="L1097" s="62"/>
      <c r="M1097" s="62"/>
      <c r="N1097" s="62"/>
      <c r="O1097" s="62"/>
      <c r="P1097" s="62"/>
      <c r="Q1097" s="62"/>
    </row>
    <row r="1098" spans="1:20" ht="30" customHeight="1" thickBot="1" x14ac:dyDescent="0.3">
      <c r="A1098" s="109" t="s">
        <v>328</v>
      </c>
      <c r="B1098" s="110"/>
      <c r="C1098" s="110"/>
      <c r="D1098" s="110"/>
      <c r="E1098" s="110"/>
      <c r="F1098" s="110"/>
      <c r="G1098" s="110"/>
      <c r="H1098" s="110"/>
      <c r="I1098" s="110"/>
      <c r="J1098" s="110"/>
      <c r="K1098" s="110"/>
      <c r="L1098" s="110"/>
      <c r="M1098" s="110"/>
      <c r="N1098" s="111"/>
    </row>
    <row r="1099" spans="1:20" x14ac:dyDescent="0.25">
      <c r="A1099" s="62"/>
      <c r="Q1099" s="62"/>
    </row>
    <row r="1100" spans="1:20" x14ac:dyDescent="0.25">
      <c r="A1100" s="94" t="s">
        <v>329</v>
      </c>
      <c r="B1100" s="94"/>
      <c r="C1100" s="94"/>
      <c r="Q1100" s="62"/>
    </row>
    <row r="1101" spans="1:20" ht="16.5" thickBot="1" x14ac:dyDescent="0.3">
      <c r="A1101" s="62"/>
      <c r="Q1101" s="62"/>
    </row>
    <row r="1102" spans="1:20" x14ac:dyDescent="0.25">
      <c r="A1102" s="95" t="s">
        <v>330</v>
      </c>
      <c r="B1102" s="96"/>
      <c r="C1102" s="96"/>
      <c r="D1102" s="96"/>
      <c r="E1102" s="96"/>
      <c r="F1102" s="96"/>
      <c r="G1102" s="96"/>
      <c r="H1102" s="96"/>
      <c r="I1102" s="96"/>
      <c r="J1102" s="96"/>
      <c r="K1102" s="96"/>
      <c r="L1102" s="96"/>
      <c r="M1102" s="96"/>
      <c r="N1102" s="97"/>
    </row>
    <row r="1103" spans="1:20" x14ac:dyDescent="0.25">
      <c r="A1103" s="98"/>
      <c r="B1103" s="99"/>
      <c r="C1103" s="99"/>
      <c r="D1103" s="99"/>
      <c r="E1103" s="99"/>
      <c r="F1103" s="99"/>
      <c r="G1103" s="99"/>
      <c r="H1103" s="99"/>
      <c r="I1103" s="99"/>
      <c r="J1103" s="99"/>
      <c r="K1103" s="99"/>
      <c r="L1103" s="99"/>
      <c r="M1103" s="99"/>
      <c r="N1103" s="100"/>
    </row>
    <row r="1104" spans="1:20" x14ac:dyDescent="0.25">
      <c r="A1104" s="98"/>
      <c r="B1104" s="99"/>
      <c r="C1104" s="99"/>
      <c r="D1104" s="99"/>
      <c r="E1104" s="99"/>
      <c r="F1104" s="99"/>
      <c r="G1104" s="99"/>
      <c r="H1104" s="99"/>
      <c r="I1104" s="99"/>
      <c r="J1104" s="99"/>
      <c r="K1104" s="99"/>
      <c r="L1104" s="99"/>
      <c r="M1104" s="99"/>
      <c r="N1104" s="100"/>
    </row>
    <row r="1105" spans="1:33" ht="16.5" thickBot="1" x14ac:dyDescent="0.3">
      <c r="A1105" s="101"/>
      <c r="B1105" s="102"/>
      <c r="C1105" s="102"/>
      <c r="D1105" s="102"/>
      <c r="E1105" s="102"/>
      <c r="F1105" s="102"/>
      <c r="G1105" s="102"/>
      <c r="H1105" s="102"/>
      <c r="I1105" s="102"/>
      <c r="J1105" s="102"/>
      <c r="K1105" s="102"/>
      <c r="L1105" s="102"/>
      <c r="M1105" s="102"/>
      <c r="N1105" s="103"/>
    </row>
    <row r="1106" spans="1:33" x14ac:dyDescent="0.25">
      <c r="A1106" s="12" t="s">
        <v>13</v>
      </c>
      <c r="B1106" s="63" t="s">
        <v>331</v>
      </c>
      <c r="C1106" s="63"/>
      <c r="D1106" s="13"/>
      <c r="E1106" s="13">
        <v>100</v>
      </c>
      <c r="N1106" s="5"/>
    </row>
    <row r="1107" spans="1:33" x14ac:dyDescent="0.25">
      <c r="A1107" s="4"/>
      <c r="B1107" s="63" t="s">
        <v>332</v>
      </c>
      <c r="C1107" s="63"/>
      <c r="D1107" s="13"/>
      <c r="E1107" s="63">
        <v>170</v>
      </c>
      <c r="F1107" s="62"/>
      <c r="G1107" s="62"/>
      <c r="H1107" s="62"/>
      <c r="I1107" s="62"/>
      <c r="N1107" s="5"/>
    </row>
    <row r="1108" spans="1:33" x14ac:dyDescent="0.25">
      <c r="A1108" s="4"/>
      <c r="B1108" s="63" t="s">
        <v>333</v>
      </c>
      <c r="C1108" s="63"/>
      <c r="D1108" s="13"/>
      <c r="E1108" s="13">
        <v>8</v>
      </c>
      <c r="N1108" s="5"/>
    </row>
    <row r="1109" spans="1:33" x14ac:dyDescent="0.25">
      <c r="A1109" s="4"/>
      <c r="B1109" s="63" t="s">
        <v>334</v>
      </c>
      <c r="C1109" s="63"/>
      <c r="D1109" s="13"/>
      <c r="E1109" s="79">
        <v>0.95</v>
      </c>
      <c r="N1109" s="5"/>
    </row>
    <row r="1110" spans="1:33" x14ac:dyDescent="0.25">
      <c r="A1110" s="4"/>
      <c r="B1110" s="66" t="s">
        <v>335</v>
      </c>
      <c r="C1110" s="67"/>
      <c r="D1110" s="48"/>
      <c r="E1110" s="49">
        <f>_xlfn.NORM.S.INV(E1109)</f>
        <v>1.6448536269514715</v>
      </c>
      <c r="N1110" s="5"/>
    </row>
    <row r="1111" spans="1:33" ht="16.5" thickBot="1" x14ac:dyDescent="0.3">
      <c r="A1111" s="31"/>
      <c r="B1111" s="69" t="s">
        <v>336</v>
      </c>
      <c r="C1111" s="70"/>
      <c r="D1111" s="17"/>
      <c r="E1111" s="51">
        <f>E1107+(1.96*(E1108/SQRT(100)))</f>
        <v>171.56800000000001</v>
      </c>
      <c r="F1111" s="18"/>
      <c r="G1111" s="18"/>
      <c r="H1111" s="18"/>
      <c r="I1111" s="18"/>
      <c r="J1111" s="18"/>
      <c r="K1111" s="18"/>
      <c r="L1111" s="18"/>
      <c r="M1111" s="18"/>
      <c r="N1111" s="19"/>
    </row>
    <row r="1112" spans="1:33" ht="16.5" thickBot="1" x14ac:dyDescent="0.3">
      <c r="B1112" s="62"/>
      <c r="C1112" s="62"/>
    </row>
    <row r="1113" spans="1:33" x14ac:dyDescent="0.25">
      <c r="A1113" s="95" t="s">
        <v>337</v>
      </c>
      <c r="B1113" s="96"/>
      <c r="C1113" s="96"/>
      <c r="D1113" s="96"/>
      <c r="E1113" s="96"/>
      <c r="F1113" s="96"/>
      <c r="G1113" s="96"/>
      <c r="H1113" s="96"/>
      <c r="I1113" s="96"/>
      <c r="J1113" s="96"/>
      <c r="K1113" s="96"/>
      <c r="L1113" s="96"/>
      <c r="M1113" s="96"/>
      <c r="N1113" s="97"/>
      <c r="O1113" s="62"/>
      <c r="P1113" s="62"/>
      <c r="Q1113" s="62"/>
      <c r="R1113" s="62"/>
      <c r="S1113" s="62"/>
      <c r="T1113" s="62"/>
      <c r="U1113" s="62"/>
      <c r="V1113" s="62"/>
      <c r="W1113" s="62"/>
      <c r="X1113" s="62"/>
      <c r="Y1113" s="62"/>
      <c r="Z1113" s="62"/>
      <c r="AA1113" s="62"/>
      <c r="AB1113" s="62"/>
      <c r="AC1113" s="62"/>
      <c r="AD1113" s="62"/>
      <c r="AE1113" s="62"/>
      <c r="AF1113" s="62"/>
      <c r="AG1113" s="62"/>
    </row>
    <row r="1114" spans="1:33" x14ac:dyDescent="0.25">
      <c r="A1114" s="98"/>
      <c r="B1114" s="99"/>
      <c r="C1114" s="99"/>
      <c r="D1114" s="99"/>
      <c r="E1114" s="99"/>
      <c r="F1114" s="99"/>
      <c r="G1114" s="99"/>
      <c r="H1114" s="99"/>
      <c r="I1114" s="99"/>
      <c r="J1114" s="99"/>
      <c r="K1114" s="99"/>
      <c r="L1114" s="99"/>
      <c r="M1114" s="99"/>
      <c r="N1114" s="100"/>
      <c r="O1114" s="62"/>
      <c r="P1114" s="62"/>
      <c r="Q1114" s="62"/>
      <c r="R1114" s="62"/>
      <c r="S1114" s="62"/>
      <c r="T1114" s="62"/>
      <c r="U1114" s="62"/>
      <c r="V1114" s="62"/>
      <c r="W1114" s="62"/>
      <c r="X1114" s="62"/>
      <c r="Y1114" s="62"/>
      <c r="Z1114" s="62"/>
      <c r="AA1114" s="62"/>
      <c r="AB1114" s="62"/>
      <c r="AC1114" s="62"/>
      <c r="AD1114" s="62"/>
      <c r="AE1114" s="62"/>
      <c r="AF1114" s="62"/>
      <c r="AG1114" s="62"/>
    </row>
    <row r="1115" spans="1:33" x14ac:dyDescent="0.25">
      <c r="A1115" s="98"/>
      <c r="B1115" s="99"/>
      <c r="C1115" s="99"/>
      <c r="D1115" s="99"/>
      <c r="E1115" s="99"/>
      <c r="F1115" s="99"/>
      <c r="G1115" s="99"/>
      <c r="H1115" s="99"/>
      <c r="I1115" s="99"/>
      <c r="J1115" s="99"/>
      <c r="K1115" s="99"/>
      <c r="L1115" s="99"/>
      <c r="M1115" s="99"/>
      <c r="N1115" s="100"/>
      <c r="O1115" s="62"/>
      <c r="P1115" s="62"/>
      <c r="Q1115" s="62"/>
      <c r="R1115" s="62"/>
      <c r="S1115" s="62"/>
      <c r="T1115" s="62"/>
      <c r="U1115" s="62"/>
      <c r="V1115" s="62"/>
      <c r="W1115" s="62"/>
      <c r="X1115" s="62"/>
      <c r="Y1115" s="62"/>
      <c r="Z1115" s="62"/>
      <c r="AA1115" s="62"/>
      <c r="AB1115" s="62"/>
      <c r="AC1115" s="62"/>
      <c r="AD1115" s="62"/>
      <c r="AE1115" s="62"/>
      <c r="AF1115" s="62"/>
      <c r="AG1115" s="62"/>
    </row>
    <row r="1116" spans="1:33" ht="16.5" thickBot="1" x14ac:dyDescent="0.3">
      <c r="A1116" s="101"/>
      <c r="B1116" s="102"/>
      <c r="C1116" s="102"/>
      <c r="D1116" s="102"/>
      <c r="E1116" s="102"/>
      <c r="F1116" s="102"/>
      <c r="G1116" s="102"/>
      <c r="H1116" s="102"/>
      <c r="I1116" s="102"/>
      <c r="J1116" s="102"/>
      <c r="K1116" s="102"/>
      <c r="L1116" s="102"/>
      <c r="M1116" s="102"/>
      <c r="N1116" s="103"/>
      <c r="O1116" s="62"/>
      <c r="P1116" s="62"/>
      <c r="Q1116" s="62"/>
      <c r="R1116" s="62"/>
      <c r="S1116" s="62"/>
      <c r="T1116" s="62"/>
      <c r="U1116" s="62"/>
      <c r="V1116" s="62"/>
      <c r="W1116" s="62"/>
      <c r="X1116" s="62"/>
      <c r="Y1116" s="62"/>
      <c r="Z1116" s="62"/>
      <c r="AA1116" s="62"/>
      <c r="AB1116" s="62"/>
      <c r="AC1116" s="62"/>
      <c r="AD1116" s="62"/>
      <c r="AE1116" s="62"/>
      <c r="AF1116" s="62"/>
      <c r="AG1116" s="62"/>
    </row>
    <row r="1117" spans="1:33" x14ac:dyDescent="0.25">
      <c r="A1117" s="12" t="s">
        <v>13</v>
      </c>
      <c r="B1117" s="63" t="s">
        <v>331</v>
      </c>
      <c r="C1117" s="63"/>
      <c r="D1117" s="63">
        <v>500</v>
      </c>
      <c r="E1117" s="62"/>
      <c r="F1117" s="62"/>
      <c r="G1117" s="62"/>
      <c r="H1117" s="62"/>
      <c r="I1117" s="62"/>
      <c r="J1117" s="62"/>
      <c r="K1117" s="62"/>
      <c r="L1117" s="62"/>
      <c r="M1117" s="62"/>
      <c r="N1117" s="65"/>
      <c r="O1117" s="62"/>
      <c r="P1117" s="62"/>
      <c r="Q1117" s="62"/>
      <c r="R1117" s="62"/>
      <c r="S1117" s="62"/>
      <c r="T1117" s="62"/>
      <c r="U1117" s="62"/>
      <c r="V1117" s="62"/>
      <c r="W1117" s="62"/>
      <c r="X1117" s="62"/>
      <c r="Y1117" s="62"/>
      <c r="Z1117" s="62"/>
      <c r="AA1117" s="62"/>
      <c r="AB1117" s="62"/>
      <c r="AC1117" s="62"/>
      <c r="AD1117" s="62"/>
      <c r="AE1117" s="62"/>
      <c r="AF1117" s="62"/>
      <c r="AG1117" s="62"/>
    </row>
    <row r="1118" spans="1:33" x14ac:dyDescent="0.25">
      <c r="A1118" s="75"/>
      <c r="B1118" s="13" t="s">
        <v>338</v>
      </c>
      <c r="C1118" s="13"/>
      <c r="D1118" s="13">
        <v>320</v>
      </c>
      <c r="J1118" s="62"/>
      <c r="K1118" s="62"/>
      <c r="L1118" s="62"/>
      <c r="M1118" s="62"/>
      <c r="N1118" s="65"/>
      <c r="O1118" s="62"/>
      <c r="P1118" s="62"/>
      <c r="Q1118" s="62"/>
      <c r="R1118" s="62"/>
      <c r="S1118" s="62"/>
      <c r="T1118" s="62"/>
      <c r="U1118" s="62"/>
      <c r="V1118" s="62"/>
      <c r="W1118" s="62"/>
      <c r="X1118" s="62"/>
      <c r="Y1118" s="62"/>
      <c r="Z1118" s="62"/>
      <c r="AA1118" s="62"/>
      <c r="AB1118" s="62"/>
      <c r="AC1118" s="62"/>
      <c r="AD1118" s="62"/>
      <c r="AE1118" s="62"/>
      <c r="AF1118" s="62"/>
      <c r="AG1118" s="62"/>
    </row>
    <row r="1119" spans="1:33" x14ac:dyDescent="0.25">
      <c r="A1119" s="75"/>
      <c r="B1119" s="13" t="s">
        <v>339</v>
      </c>
      <c r="C1119" s="13"/>
      <c r="D1119" s="13">
        <v>90</v>
      </c>
      <c r="J1119" s="62"/>
      <c r="K1119" s="62"/>
      <c r="L1119" s="62"/>
      <c r="M1119" s="62"/>
      <c r="N1119" s="65"/>
      <c r="O1119" s="62"/>
      <c r="P1119" s="62"/>
      <c r="Q1119" s="62"/>
      <c r="R1119" s="62"/>
      <c r="S1119" s="62"/>
      <c r="T1119" s="62"/>
      <c r="U1119" s="62"/>
      <c r="V1119" s="62"/>
      <c r="W1119" s="62"/>
      <c r="X1119" s="62"/>
      <c r="Y1119" s="62"/>
      <c r="Z1119" s="62"/>
      <c r="AA1119" s="62"/>
      <c r="AB1119" s="62"/>
      <c r="AC1119" s="62"/>
      <c r="AD1119" s="62"/>
      <c r="AE1119" s="62"/>
      <c r="AF1119" s="62"/>
      <c r="AG1119" s="62"/>
    </row>
    <row r="1120" spans="1:33" x14ac:dyDescent="0.25">
      <c r="A1120" s="75"/>
      <c r="B1120" s="13"/>
      <c r="C1120" s="13"/>
      <c r="D1120" s="13"/>
      <c r="J1120" s="62"/>
      <c r="K1120" s="62"/>
      <c r="L1120" s="62"/>
      <c r="M1120" s="62"/>
      <c r="N1120" s="65"/>
      <c r="O1120" s="62"/>
      <c r="P1120" s="62"/>
      <c r="Q1120" s="62"/>
      <c r="R1120" s="62"/>
      <c r="S1120" s="62"/>
      <c r="T1120" s="62"/>
      <c r="U1120" s="62"/>
      <c r="V1120" s="62"/>
      <c r="W1120" s="62"/>
      <c r="X1120" s="62"/>
      <c r="Y1120" s="62"/>
      <c r="Z1120" s="62"/>
      <c r="AA1120" s="62"/>
      <c r="AB1120" s="62"/>
      <c r="AC1120" s="62"/>
      <c r="AD1120" s="62"/>
      <c r="AE1120" s="62"/>
      <c r="AF1120" s="62"/>
      <c r="AG1120" s="62"/>
    </row>
    <row r="1121" spans="1:33" x14ac:dyDescent="0.25">
      <c r="A1121" s="4"/>
      <c r="B1121" s="13" t="s">
        <v>340</v>
      </c>
      <c r="C1121" s="13"/>
      <c r="D1121" s="13">
        <v>0.1</v>
      </c>
      <c r="N1121" s="5"/>
      <c r="O1121" s="62"/>
      <c r="P1121" s="62"/>
      <c r="Q1121" s="62"/>
      <c r="R1121" s="62"/>
      <c r="S1121" s="62"/>
      <c r="T1121" s="62"/>
      <c r="U1121" s="62"/>
      <c r="V1121" s="62"/>
      <c r="W1121" s="62"/>
      <c r="X1121" s="62"/>
      <c r="Y1121" s="62"/>
      <c r="Z1121" s="62"/>
      <c r="AA1121" s="62"/>
      <c r="AB1121" s="62"/>
      <c r="AC1121" s="62"/>
      <c r="AD1121" s="62"/>
      <c r="AE1121" s="62"/>
      <c r="AF1121" s="62"/>
      <c r="AG1121" s="62"/>
    </row>
    <row r="1122" spans="1:33" x14ac:dyDescent="0.25">
      <c r="A1122" s="4"/>
      <c r="B1122" s="13" t="s">
        <v>341</v>
      </c>
      <c r="C1122" s="13"/>
      <c r="D1122" s="13">
        <v>0.64</v>
      </c>
      <c r="N1122" s="5"/>
      <c r="O1122" s="62"/>
      <c r="P1122" s="62"/>
      <c r="Q1122" s="62"/>
      <c r="R1122" s="62"/>
      <c r="S1122" s="62"/>
      <c r="T1122" s="62"/>
      <c r="U1122" s="62"/>
      <c r="V1122" s="62"/>
      <c r="W1122" s="62"/>
      <c r="X1122" s="62"/>
      <c r="Y1122" s="62"/>
      <c r="Z1122" s="62"/>
      <c r="AA1122" s="62"/>
      <c r="AB1122" s="62"/>
      <c r="AC1122" s="62"/>
      <c r="AD1122" s="62"/>
      <c r="AE1122" s="62"/>
      <c r="AF1122" s="62"/>
      <c r="AG1122" s="62"/>
    </row>
    <row r="1123" spans="1:33" x14ac:dyDescent="0.25">
      <c r="A1123" s="4"/>
      <c r="B1123" s="13" t="s">
        <v>342</v>
      </c>
      <c r="C1123" s="13"/>
      <c r="D1123" s="13">
        <v>500</v>
      </c>
      <c r="N1123" s="5"/>
      <c r="O1123" s="62"/>
      <c r="P1123" s="62"/>
      <c r="Q1123" s="62"/>
      <c r="R1123" s="62"/>
      <c r="S1123" s="62"/>
      <c r="T1123" s="62"/>
      <c r="U1123" s="62"/>
      <c r="V1123" s="62"/>
      <c r="W1123" s="62"/>
      <c r="X1123" s="62"/>
      <c r="Y1123" s="62"/>
      <c r="Z1123" s="62"/>
      <c r="AA1123" s="62"/>
      <c r="AB1123" s="62"/>
      <c r="AC1123" s="62"/>
      <c r="AD1123" s="62"/>
      <c r="AE1123" s="62"/>
      <c r="AF1123" s="62"/>
      <c r="AG1123" s="62"/>
    </row>
    <row r="1124" spans="1:33" x14ac:dyDescent="0.25">
      <c r="A1124" s="4"/>
      <c r="B1124" s="13" t="s">
        <v>343</v>
      </c>
      <c r="C1124" s="13"/>
      <c r="D1124" s="13">
        <f>_xlfn.CONFIDENCE.NORM(D1121,D1122,D1123)</f>
        <v>4.7078457893127298E-2</v>
      </c>
      <c r="N1124" s="5"/>
      <c r="O1124" s="62"/>
      <c r="P1124" s="62"/>
      <c r="Q1124" s="62"/>
      <c r="R1124" s="62"/>
      <c r="S1124" s="62"/>
      <c r="T1124" s="62"/>
      <c r="U1124" s="62"/>
      <c r="V1124" s="62"/>
      <c r="W1124" s="62"/>
      <c r="X1124" s="62"/>
      <c r="Y1124" s="62"/>
      <c r="Z1124" s="62"/>
      <c r="AA1124" s="62"/>
      <c r="AB1124" s="62"/>
      <c r="AC1124" s="62"/>
      <c r="AD1124" s="62"/>
      <c r="AE1124" s="62"/>
      <c r="AF1124" s="62"/>
      <c r="AG1124" s="62"/>
    </row>
    <row r="1125" spans="1:33" x14ac:dyDescent="0.25">
      <c r="A1125" s="4"/>
      <c r="B1125" s="13"/>
      <c r="C1125" s="13"/>
      <c r="D1125" s="13"/>
      <c r="N1125" s="5"/>
      <c r="O1125" s="62"/>
      <c r="P1125" s="62"/>
      <c r="Q1125" s="62"/>
      <c r="R1125" s="62"/>
      <c r="S1125" s="62"/>
      <c r="T1125" s="62"/>
      <c r="U1125" s="62"/>
      <c r="V1125" s="62"/>
      <c r="W1125" s="62"/>
      <c r="X1125" s="62"/>
      <c r="Y1125" s="62"/>
      <c r="Z1125" s="62"/>
      <c r="AA1125" s="62"/>
      <c r="AB1125" s="62"/>
      <c r="AC1125" s="62"/>
      <c r="AD1125" s="62"/>
      <c r="AE1125" s="62"/>
      <c r="AF1125" s="62"/>
      <c r="AG1125" s="62"/>
    </row>
    <row r="1126" spans="1:33" x14ac:dyDescent="0.25">
      <c r="A1126" s="4"/>
      <c r="B1126" s="13" t="s">
        <v>344</v>
      </c>
      <c r="C1126" s="13"/>
      <c r="D1126" s="13">
        <f>320/500</f>
        <v>0.64</v>
      </c>
      <c r="N1126" s="5"/>
      <c r="P1126" s="62"/>
      <c r="Q1126" s="62"/>
      <c r="R1126" s="62"/>
      <c r="S1126" s="62"/>
      <c r="T1126" s="62"/>
      <c r="U1126" s="62"/>
      <c r="V1126" s="62"/>
      <c r="W1126" s="62"/>
      <c r="X1126" s="62"/>
      <c r="Y1126" s="62"/>
      <c r="Z1126" s="62"/>
      <c r="AA1126" s="62"/>
      <c r="AB1126" s="62"/>
      <c r="AC1126" s="62"/>
      <c r="AD1126" s="62"/>
      <c r="AE1126" s="62"/>
      <c r="AF1126" s="62"/>
      <c r="AG1126" s="62"/>
    </row>
    <row r="1127" spans="1:33" x14ac:dyDescent="0.25">
      <c r="A1127" s="4"/>
      <c r="B1127" s="13"/>
      <c r="C1127" s="13"/>
      <c r="D1127" s="13">
        <f>_xlfn.NORM.S.INV(90%)</f>
        <v>1.2815515655446006</v>
      </c>
      <c r="N1127" s="5"/>
      <c r="P1127" s="62"/>
      <c r="Q1127" s="62"/>
      <c r="R1127" s="62"/>
      <c r="S1127" s="62"/>
      <c r="T1127" s="62"/>
      <c r="U1127" s="62"/>
      <c r="V1127" s="62"/>
      <c r="W1127" s="62"/>
      <c r="X1127" s="62"/>
      <c r="Y1127" s="62"/>
      <c r="Z1127" s="62"/>
      <c r="AA1127" s="62"/>
      <c r="AB1127" s="62"/>
      <c r="AC1127" s="62"/>
      <c r="AD1127" s="62"/>
      <c r="AE1127" s="62"/>
      <c r="AF1127" s="62"/>
      <c r="AG1127" s="62"/>
    </row>
    <row r="1128" spans="1:33" x14ac:dyDescent="0.25">
      <c r="A1128" s="4"/>
      <c r="B1128" s="13"/>
      <c r="C1128" s="13"/>
      <c r="D1128" s="13"/>
      <c r="N1128" s="5"/>
      <c r="P1128" s="62"/>
      <c r="Q1128" s="62"/>
      <c r="R1128" s="62"/>
      <c r="S1128" s="62"/>
      <c r="T1128" s="62"/>
      <c r="U1128" s="62"/>
      <c r="V1128" s="62"/>
      <c r="W1128" s="62"/>
      <c r="X1128" s="62"/>
      <c r="Y1128" s="62"/>
      <c r="Z1128" s="62"/>
      <c r="AA1128" s="62"/>
      <c r="AB1128" s="62"/>
      <c r="AC1128" s="62"/>
      <c r="AD1128" s="62"/>
      <c r="AE1128" s="62"/>
      <c r="AF1128" s="62"/>
      <c r="AG1128" s="62"/>
    </row>
    <row r="1129" spans="1:33" ht="16.5" thickBot="1" x14ac:dyDescent="0.3">
      <c r="A1129" s="31"/>
      <c r="B1129" s="53" t="s">
        <v>345</v>
      </c>
      <c r="C1129" s="54"/>
      <c r="D1129" s="80">
        <f>D1126+(D1127*SQRT((D1126*(1-D1126))/D1117))</f>
        <v>0.66751010960539847</v>
      </c>
      <c r="E1129" s="18"/>
      <c r="F1129" s="18"/>
      <c r="G1129" s="18"/>
      <c r="H1129" s="18"/>
      <c r="I1129" s="18"/>
      <c r="J1129" s="18"/>
      <c r="K1129" s="18"/>
      <c r="L1129" s="18"/>
      <c r="M1129" s="18"/>
      <c r="N1129" s="19"/>
      <c r="P1129" s="62"/>
      <c r="Q1129" s="62"/>
      <c r="R1129" s="62"/>
      <c r="S1129" s="62"/>
      <c r="T1129" s="62"/>
      <c r="U1129" s="62"/>
      <c r="V1129" s="62"/>
      <c r="W1129" s="62"/>
      <c r="X1129" s="62"/>
      <c r="Y1129" s="62"/>
      <c r="Z1129" s="62"/>
      <c r="AA1129" s="62"/>
      <c r="AB1129" s="62"/>
      <c r="AC1129" s="62"/>
      <c r="AD1129" s="62"/>
      <c r="AE1129" s="62"/>
      <c r="AF1129" s="62"/>
      <c r="AG1129" s="62"/>
    </row>
    <row r="1130" spans="1:33" x14ac:dyDescent="0.25">
      <c r="P1130" s="62"/>
      <c r="Q1130" s="62"/>
      <c r="R1130" s="62"/>
      <c r="S1130" s="62"/>
      <c r="T1130" s="62"/>
      <c r="U1130" s="62"/>
      <c r="V1130" s="62"/>
      <c r="W1130" s="62"/>
      <c r="X1130" s="62"/>
      <c r="Y1130" s="62"/>
      <c r="Z1130" s="62"/>
      <c r="AA1130" s="62"/>
      <c r="AB1130" s="62"/>
      <c r="AC1130" s="62"/>
      <c r="AD1130" s="62"/>
      <c r="AE1130" s="62"/>
      <c r="AF1130" s="62"/>
      <c r="AG1130" s="62"/>
    </row>
    <row r="1131" spans="1:33" x14ac:dyDescent="0.25">
      <c r="A1131" s="94" t="s">
        <v>346</v>
      </c>
      <c r="B1131" s="94"/>
      <c r="C1131" s="94"/>
      <c r="D1131" s="62"/>
      <c r="E1131" s="62"/>
      <c r="F1131" s="62"/>
      <c r="G1131" s="62"/>
      <c r="H1131" s="62"/>
      <c r="I1131" s="62"/>
      <c r="J1131" s="62"/>
      <c r="K1131" s="62"/>
      <c r="L1131" s="62"/>
      <c r="M1131" s="62"/>
      <c r="N1131" s="62"/>
      <c r="O1131" s="62"/>
    </row>
    <row r="1132" spans="1:33" ht="16.5" thickBot="1" x14ac:dyDescent="0.3">
      <c r="A1132" s="62"/>
      <c r="B1132" s="62"/>
      <c r="C1132" s="62"/>
      <c r="D1132" s="62"/>
      <c r="E1132" s="62"/>
      <c r="F1132" s="62"/>
      <c r="G1132" s="62"/>
      <c r="H1132" s="62"/>
      <c r="I1132" s="62"/>
      <c r="J1132" s="62"/>
      <c r="K1132" s="62"/>
      <c r="L1132" s="62"/>
      <c r="M1132" s="62"/>
      <c r="N1132" s="62"/>
      <c r="O1132" s="62"/>
    </row>
    <row r="1133" spans="1:33" x14ac:dyDescent="0.25">
      <c r="A1133" s="95" t="s">
        <v>347</v>
      </c>
      <c r="B1133" s="96"/>
      <c r="C1133" s="96"/>
      <c r="D1133" s="96"/>
      <c r="E1133" s="96"/>
      <c r="F1133" s="96"/>
      <c r="G1133" s="96"/>
      <c r="H1133" s="96"/>
      <c r="I1133" s="96"/>
      <c r="J1133" s="96"/>
      <c r="K1133" s="96"/>
      <c r="L1133" s="96"/>
      <c r="M1133" s="96"/>
      <c r="N1133" s="97"/>
      <c r="O1133" s="62"/>
    </row>
    <row r="1134" spans="1:33" x14ac:dyDescent="0.25">
      <c r="A1134" s="98"/>
      <c r="B1134" s="99"/>
      <c r="C1134" s="99"/>
      <c r="D1134" s="99"/>
      <c r="E1134" s="99"/>
      <c r="F1134" s="99"/>
      <c r="G1134" s="99"/>
      <c r="H1134" s="99"/>
      <c r="I1134" s="99"/>
      <c r="J1134" s="99"/>
      <c r="K1134" s="99"/>
      <c r="L1134" s="99"/>
      <c r="M1134" s="99"/>
      <c r="N1134" s="100"/>
      <c r="O1134" s="62"/>
    </row>
    <row r="1135" spans="1:33" x14ac:dyDescent="0.25">
      <c r="A1135" s="98"/>
      <c r="B1135" s="99"/>
      <c r="C1135" s="99"/>
      <c r="D1135" s="99"/>
      <c r="E1135" s="99"/>
      <c r="F1135" s="99"/>
      <c r="G1135" s="99"/>
      <c r="H1135" s="99"/>
      <c r="I1135" s="99"/>
      <c r="J1135" s="99"/>
      <c r="K1135" s="99"/>
      <c r="L1135" s="99"/>
      <c r="M1135" s="99"/>
      <c r="N1135" s="100"/>
      <c r="O1135" s="62"/>
    </row>
    <row r="1136" spans="1:33" ht="16.5" thickBot="1" x14ac:dyDescent="0.3">
      <c r="A1136" s="101"/>
      <c r="B1136" s="102"/>
      <c r="C1136" s="102"/>
      <c r="D1136" s="102"/>
      <c r="E1136" s="102"/>
      <c r="F1136" s="102"/>
      <c r="G1136" s="102"/>
      <c r="H1136" s="102"/>
      <c r="I1136" s="102"/>
      <c r="J1136" s="102"/>
      <c r="K1136" s="102"/>
      <c r="L1136" s="102"/>
      <c r="M1136" s="102"/>
      <c r="N1136" s="103"/>
      <c r="O1136" s="62"/>
    </row>
    <row r="1137" spans="1:15" x14ac:dyDescent="0.25">
      <c r="A1137" s="12" t="s">
        <v>13</v>
      </c>
      <c r="B1137" s="13" t="s">
        <v>331</v>
      </c>
      <c r="C1137" s="13"/>
      <c r="D1137" s="13">
        <v>50</v>
      </c>
      <c r="N1137" s="5"/>
      <c r="O1137" s="62"/>
    </row>
    <row r="1138" spans="1:15" x14ac:dyDescent="0.25">
      <c r="A1138" s="4"/>
      <c r="N1138" s="5"/>
    </row>
    <row r="1139" spans="1:15" x14ac:dyDescent="0.25">
      <c r="A1139" s="4"/>
      <c r="B1139" s="104" t="s">
        <v>348</v>
      </c>
      <c r="C1139" s="105"/>
      <c r="D1139" s="105"/>
      <c r="E1139" s="105"/>
      <c r="F1139" s="106"/>
      <c r="G1139" s="62"/>
      <c r="H1139" s="104" t="s">
        <v>349</v>
      </c>
      <c r="I1139" s="107"/>
      <c r="J1139" s="107"/>
      <c r="K1139" s="107"/>
      <c r="L1139" s="107"/>
      <c r="M1139" s="107"/>
      <c r="N1139" s="108"/>
    </row>
    <row r="1140" spans="1:15" x14ac:dyDescent="0.25">
      <c r="A1140" s="4"/>
      <c r="B1140" s="81"/>
      <c r="C1140" s="64"/>
      <c r="D1140" s="64"/>
      <c r="E1140" s="64"/>
      <c r="F1140" s="82"/>
      <c r="G1140" s="62"/>
      <c r="H1140" s="81"/>
      <c r="I1140" s="64"/>
      <c r="J1140" s="64"/>
      <c r="K1140" s="64"/>
      <c r="L1140" s="64"/>
      <c r="M1140" s="64"/>
      <c r="N1140" s="83"/>
    </row>
    <row r="1141" spans="1:15" x14ac:dyDescent="0.25">
      <c r="A1141" s="4"/>
      <c r="B1141" s="81">
        <v>10</v>
      </c>
      <c r="C1141" s="64">
        <v>20</v>
      </c>
      <c r="D1141" s="64">
        <v>30</v>
      </c>
      <c r="E1141" s="64">
        <v>40</v>
      </c>
      <c r="F1141" s="82">
        <v>50</v>
      </c>
      <c r="G1141" s="62"/>
      <c r="H1141" s="81">
        <v>15</v>
      </c>
      <c r="I1141" s="64">
        <v>30</v>
      </c>
      <c r="J1141" s="64">
        <v>45</v>
      </c>
      <c r="K1141" s="64">
        <v>60</v>
      </c>
      <c r="L1141" s="64">
        <v>75</v>
      </c>
      <c r="M1141" s="64">
        <v>90</v>
      </c>
      <c r="N1141" s="83"/>
    </row>
    <row r="1142" spans="1:15" x14ac:dyDescent="0.25">
      <c r="A1142" s="4"/>
      <c r="B1142" s="81">
        <v>50</v>
      </c>
      <c r="C1142" s="64">
        <v>60</v>
      </c>
      <c r="D1142" s="64">
        <v>70</v>
      </c>
      <c r="E1142" s="64">
        <v>80</v>
      </c>
      <c r="F1142" s="82">
        <v>90</v>
      </c>
      <c r="G1142" s="62"/>
      <c r="H1142" s="81">
        <v>10</v>
      </c>
      <c r="I1142" s="64">
        <v>20</v>
      </c>
      <c r="J1142" s="64">
        <v>30</v>
      </c>
      <c r="K1142" s="64">
        <v>40</v>
      </c>
      <c r="L1142" s="64">
        <v>50</v>
      </c>
      <c r="M1142" s="64">
        <v>60</v>
      </c>
      <c r="N1142" s="83"/>
    </row>
    <row r="1143" spans="1:15" x14ac:dyDescent="0.25">
      <c r="A1143" s="4"/>
      <c r="B1143" s="81">
        <v>10</v>
      </c>
      <c r="C1143" s="64">
        <v>20</v>
      </c>
      <c r="D1143" s="64">
        <v>30</v>
      </c>
      <c r="E1143" s="64">
        <v>40</v>
      </c>
      <c r="F1143" s="82">
        <v>50</v>
      </c>
      <c r="G1143" s="62"/>
      <c r="H1143" s="81">
        <v>20</v>
      </c>
      <c r="I1143" s="64">
        <v>40</v>
      </c>
      <c r="J1143" s="64">
        <v>60</v>
      </c>
      <c r="K1143" s="64">
        <v>80</v>
      </c>
      <c r="L1143" s="64">
        <v>90</v>
      </c>
      <c r="M1143" s="64">
        <v>80</v>
      </c>
      <c r="N1143" s="83"/>
    </row>
    <row r="1144" spans="1:15" x14ac:dyDescent="0.25">
      <c r="A1144" s="4"/>
      <c r="B1144" s="81">
        <v>50</v>
      </c>
      <c r="C1144" s="64">
        <v>60</v>
      </c>
      <c r="D1144" s="64">
        <v>70</v>
      </c>
      <c r="E1144" s="64">
        <v>80</v>
      </c>
      <c r="F1144" s="82">
        <v>90</v>
      </c>
      <c r="G1144" s="62"/>
      <c r="H1144" s="81">
        <v>10</v>
      </c>
      <c r="I1144" s="64">
        <v>20</v>
      </c>
      <c r="J1144" s="64">
        <v>30</v>
      </c>
      <c r="K1144" s="64">
        <v>40</v>
      </c>
      <c r="L1144" s="64">
        <v>50</v>
      </c>
      <c r="M1144" s="64">
        <v>60</v>
      </c>
      <c r="N1144" s="83"/>
    </row>
    <row r="1145" spans="1:15" x14ac:dyDescent="0.25">
      <c r="A1145" s="4"/>
      <c r="B1145" s="81">
        <v>10</v>
      </c>
      <c r="C1145" s="64">
        <v>20</v>
      </c>
      <c r="D1145" s="64">
        <v>30</v>
      </c>
      <c r="E1145" s="64">
        <v>40</v>
      </c>
      <c r="F1145" s="82">
        <v>50</v>
      </c>
      <c r="G1145" s="62"/>
      <c r="H1145" s="81">
        <v>15</v>
      </c>
      <c r="I1145" s="64">
        <v>30</v>
      </c>
      <c r="J1145" s="64">
        <v>45</v>
      </c>
      <c r="K1145" s="64">
        <v>60</v>
      </c>
      <c r="L1145" s="64">
        <v>75</v>
      </c>
      <c r="M1145" s="64">
        <v>90</v>
      </c>
      <c r="N1145" s="83"/>
    </row>
    <row r="1146" spans="1:15" x14ac:dyDescent="0.25">
      <c r="A1146" s="4"/>
      <c r="B1146" s="81"/>
      <c r="C1146" s="64"/>
      <c r="D1146" s="64"/>
      <c r="E1146" s="64"/>
      <c r="F1146" s="82"/>
      <c r="G1146" s="62"/>
      <c r="H1146" s="81"/>
      <c r="I1146" s="64"/>
      <c r="J1146" s="64"/>
      <c r="K1146" s="64"/>
      <c r="L1146" s="64"/>
      <c r="M1146" s="64"/>
      <c r="N1146" s="83"/>
    </row>
    <row r="1147" spans="1:15" x14ac:dyDescent="0.25">
      <c r="A1147" s="75"/>
      <c r="B1147" s="84" t="s">
        <v>350</v>
      </c>
      <c r="C1147" s="85">
        <f>AVERAGE(B1141:F1145)</f>
        <v>46</v>
      </c>
      <c r="D1147" s="86"/>
      <c r="E1147" s="85"/>
      <c r="F1147" s="87"/>
      <c r="G1147" s="62"/>
      <c r="H1147" s="84" t="s">
        <v>350</v>
      </c>
      <c r="I1147" s="85">
        <f>AVERAGE(H1141:M1145)</f>
        <v>47.333333333333336</v>
      </c>
      <c r="J1147" s="86"/>
      <c r="K1147" s="85"/>
      <c r="L1147" s="85"/>
      <c r="M1147" s="85"/>
      <c r="N1147" s="88"/>
    </row>
    <row r="1148" spans="1:15" x14ac:dyDescent="0.25">
      <c r="A1148" s="4"/>
      <c r="N1148" s="5"/>
    </row>
    <row r="1149" spans="1:15" x14ac:dyDescent="0.25">
      <c r="A1149" s="89" t="s">
        <v>351</v>
      </c>
      <c r="B1149" s="67"/>
      <c r="C1149" s="48"/>
      <c r="D1149" s="48"/>
      <c r="E1149" s="48"/>
      <c r="F1149" s="48"/>
      <c r="G1149" s="49"/>
      <c r="N1149" s="5"/>
    </row>
    <row r="1150" spans="1:15" x14ac:dyDescent="0.25">
      <c r="A1150" s="90" t="s">
        <v>352</v>
      </c>
      <c r="B1150" s="63"/>
      <c r="C1150" s="13"/>
      <c r="D1150" s="13"/>
      <c r="E1150" s="13"/>
      <c r="F1150" s="13"/>
      <c r="G1150" s="91"/>
      <c r="N1150" s="5"/>
    </row>
    <row r="1151" spans="1:15" x14ac:dyDescent="0.25">
      <c r="A1151" s="90"/>
      <c r="B1151" s="63"/>
      <c r="C1151" s="13"/>
      <c r="D1151" s="13"/>
      <c r="E1151" s="13"/>
      <c r="F1151" s="13"/>
      <c r="G1151" s="91"/>
      <c r="N1151" s="5"/>
    </row>
    <row r="1152" spans="1:15" x14ac:dyDescent="0.25">
      <c r="A1152" s="92" t="s">
        <v>353</v>
      </c>
      <c r="B1152" s="63"/>
      <c r="C1152" s="13"/>
      <c r="D1152" s="13"/>
      <c r="E1152" s="13"/>
      <c r="F1152" s="13"/>
      <c r="G1152" s="91"/>
      <c r="N1152" s="5"/>
    </row>
    <row r="1153" spans="1:14" ht="16.5" thickBot="1" x14ac:dyDescent="0.3">
      <c r="A1153" s="93" t="s">
        <v>354</v>
      </c>
      <c r="B1153" s="70"/>
      <c r="C1153" s="17"/>
      <c r="D1153" s="17"/>
      <c r="E1153" s="17"/>
      <c r="F1153" s="17"/>
      <c r="G1153" s="51"/>
      <c r="H1153" s="18"/>
      <c r="I1153" s="18"/>
      <c r="J1153" s="18"/>
      <c r="K1153" s="18"/>
      <c r="L1153" s="18"/>
      <c r="M1153" s="18"/>
      <c r="N1153" s="19"/>
    </row>
    <row r="1154" spans="1:14" x14ac:dyDescent="0.25">
      <c r="A1154" s="62"/>
      <c r="B1154" s="62"/>
    </row>
  </sheetData>
  <mergeCells count="106">
    <mergeCell ref="A11:N14"/>
    <mergeCell ref="A19:N19"/>
    <mergeCell ref="A30:N33"/>
    <mergeCell ref="A38:N38"/>
    <mergeCell ref="A49:N52"/>
    <mergeCell ref="A60:N60"/>
    <mergeCell ref="A2:N2"/>
    <mergeCell ref="A3:N3"/>
    <mergeCell ref="A5:N5"/>
    <mergeCell ref="B6:N6"/>
    <mergeCell ref="B7:N7"/>
    <mergeCell ref="A9:N9"/>
    <mergeCell ref="A128:N128"/>
    <mergeCell ref="A141:N144"/>
    <mergeCell ref="A148:N148"/>
    <mergeCell ref="A158:N161"/>
    <mergeCell ref="A169:N169"/>
    <mergeCell ref="A177:N180"/>
    <mergeCell ref="A71:N71"/>
    <mergeCell ref="A73:N76"/>
    <mergeCell ref="A81:N81"/>
    <mergeCell ref="A95:N98"/>
    <mergeCell ref="A104:N104"/>
    <mergeCell ref="A117:N120"/>
    <mergeCell ref="A287:N287"/>
    <mergeCell ref="A310:N313"/>
    <mergeCell ref="A315:B315"/>
    <mergeCell ref="A316:B316"/>
    <mergeCell ref="A318:N318"/>
    <mergeCell ref="A363:N366"/>
    <mergeCell ref="A193:N193"/>
    <mergeCell ref="A206:N209"/>
    <mergeCell ref="A217:N217"/>
    <mergeCell ref="A240:N243"/>
    <mergeCell ref="A256:N256"/>
    <mergeCell ref="A276:N279"/>
    <mergeCell ref="A576:N576"/>
    <mergeCell ref="A610:N610"/>
    <mergeCell ref="A612:N615"/>
    <mergeCell ref="A623:N623"/>
    <mergeCell ref="A634:N637"/>
    <mergeCell ref="A648:N648"/>
    <mergeCell ref="A379:N379"/>
    <mergeCell ref="A431:N434"/>
    <mergeCell ref="A442:N442"/>
    <mergeCell ref="A496:N499"/>
    <mergeCell ref="A512:N512"/>
    <mergeCell ref="A567:N570"/>
    <mergeCell ref="A745:N745"/>
    <mergeCell ref="A747:N750"/>
    <mergeCell ref="A763:N763"/>
    <mergeCell ref="A776:N779"/>
    <mergeCell ref="A792:N792"/>
    <mergeCell ref="A804:N807"/>
    <mergeCell ref="A660:N663"/>
    <mergeCell ref="A676:N676"/>
    <mergeCell ref="A689:N692"/>
    <mergeCell ref="A705:N705"/>
    <mergeCell ref="A717:N720"/>
    <mergeCell ref="A733:N733"/>
    <mergeCell ref="A896:N899"/>
    <mergeCell ref="A905:N905"/>
    <mergeCell ref="A913:N916"/>
    <mergeCell ref="A918:B918"/>
    <mergeCell ref="A920:B920"/>
    <mergeCell ref="A923:N923"/>
    <mergeCell ref="A821:N821"/>
    <mergeCell ref="A833:N836"/>
    <mergeCell ref="A851:N851"/>
    <mergeCell ref="A863:N866"/>
    <mergeCell ref="A882:N882"/>
    <mergeCell ref="A894:N894"/>
    <mergeCell ref="A954:N957"/>
    <mergeCell ref="A964:N967"/>
    <mergeCell ref="A975:N978"/>
    <mergeCell ref="A985:N988"/>
    <mergeCell ref="A998:N1001"/>
    <mergeCell ref="A1008:C1008"/>
    <mergeCell ref="A930:N933"/>
    <mergeCell ref="A935:B935"/>
    <mergeCell ref="A938:B938"/>
    <mergeCell ref="A942:N942"/>
    <mergeCell ref="A950:N950"/>
    <mergeCell ref="A952:C952"/>
    <mergeCell ref="A1055:N1055"/>
    <mergeCell ref="A1057:C1057"/>
    <mergeCell ref="A1059:N1062"/>
    <mergeCell ref="A1065:N1068"/>
    <mergeCell ref="A1071:N1074"/>
    <mergeCell ref="A1077:C1077"/>
    <mergeCell ref="A1010:N1013"/>
    <mergeCell ref="A1020:N1023"/>
    <mergeCell ref="A1029:N1032"/>
    <mergeCell ref="B1033:C1034"/>
    <mergeCell ref="A1040:N1043"/>
    <mergeCell ref="A1046:N1049"/>
    <mergeCell ref="A1131:C1131"/>
    <mergeCell ref="A1133:N1136"/>
    <mergeCell ref="B1139:F1139"/>
    <mergeCell ref="H1139:N1139"/>
    <mergeCell ref="A1079:N1082"/>
    <mergeCell ref="A1088:N1091"/>
    <mergeCell ref="A1098:N1098"/>
    <mergeCell ref="A1100:C1100"/>
    <mergeCell ref="A1102:N1105"/>
    <mergeCell ref="A1113:N11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2024-02-13T07:53:12Z</dcterms:created>
  <dcterms:modified xsi:type="dcterms:W3CDTF">2024-02-13T07:54:30Z</dcterms:modified>
</cp:coreProperties>
</file>