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Tops Technologies\02 Statistics\Assignment\"/>
    </mc:Choice>
  </mc:AlternateContent>
  <xr:revisionPtr revIDLastSave="0" documentId="13_ncr:1_{BFD19FD6-D3B4-4952-8914-0182427A9F16}" xr6:coauthVersionLast="47" xr6:coauthVersionMax="47" xr10:uidLastSave="{00000000-0000-0000-0000-000000000000}"/>
  <bookViews>
    <workbookView xWindow="-120" yWindow="-120" windowWidth="20730" windowHeight="11040" xr2:uid="{00000000-000D-0000-FFFF-FFFF00000000}"/>
  </bookViews>
  <sheets>
    <sheet name="Statistics" sheetId="1" r:id="rId1"/>
  </sheets>
  <definedNames>
    <definedName name="_xlchart.v1.0" hidden="1">Statistics!$A$491:$J$491</definedName>
    <definedName name="_xlchart.v1.1" hidden="1">Statistics!$A$492:$J$492</definedName>
    <definedName name="_xlchart.v1.10" hidden="1">Statistics!$C$306:$I$306</definedName>
    <definedName name="_xlchart.v1.2" hidden="1">Statistics!$A$493:$J$493</definedName>
    <definedName name="_xlchart.v1.3" hidden="1">Statistics!$A$494:$J$494</definedName>
    <definedName name="_xlchart.v1.4" hidden="1">Statistics!$A$495:$J$495</definedName>
    <definedName name="_xlchart.v1.5" hidden="1">Statistics!$A$496:$J$496</definedName>
    <definedName name="_xlchart.v1.6" hidden="1">Statistics!$A$497:$J$497</definedName>
    <definedName name="_xlchart.v1.7" hidden="1">Statistics!$A$498:$J$498</definedName>
    <definedName name="_xlchart.v1.8" hidden="1">Statistics!$A$499:$J$499</definedName>
    <definedName name="_xlchart.v1.9" hidden="1">Statistics!$A$500:$J$500</definedName>
  </definedNames>
  <calcPr calcId="181029"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37" i="1" l="1"/>
  <c r="C1137" i="1"/>
  <c r="D1117" i="1"/>
  <c r="D1116" i="1"/>
  <c r="D1114" i="1"/>
  <c r="E1101" i="1"/>
  <c r="E1100" i="1"/>
  <c r="D1085" i="1"/>
  <c r="D1076" i="1"/>
  <c r="D1065" i="1"/>
  <c r="D1043" i="1"/>
  <c r="F1034" i="1"/>
  <c r="D1028" i="1"/>
  <c r="D1017" i="1"/>
  <c r="D1008" i="1"/>
  <c r="D996" i="1"/>
  <c r="E986" i="1"/>
  <c r="E973" i="1"/>
  <c r="D963" i="1"/>
  <c r="D950" i="1"/>
  <c r="D952" i="1" s="1"/>
  <c r="C756" i="1"/>
  <c r="C757" i="1"/>
  <c r="C758" i="1"/>
  <c r="B102" i="1"/>
  <c r="B105" i="1"/>
  <c r="B83" i="1"/>
  <c r="B80" i="1"/>
  <c r="D1119" i="1" l="1"/>
  <c r="C332" i="1" l="1"/>
  <c r="C331" i="1"/>
  <c r="D1059" i="1"/>
  <c r="D1053" i="1"/>
  <c r="B936" i="1"/>
  <c r="B917" i="1"/>
  <c r="B899" i="1"/>
  <c r="D882" i="1"/>
  <c r="D881" i="1"/>
  <c r="D880" i="1"/>
  <c r="C877" i="1"/>
  <c r="C876" i="1"/>
  <c r="C875" i="1"/>
  <c r="D851" i="1"/>
  <c r="D850" i="1"/>
  <c r="D849" i="1"/>
  <c r="C846" i="1"/>
  <c r="C845" i="1"/>
  <c r="C844" i="1"/>
  <c r="D821" i="1"/>
  <c r="D820" i="1"/>
  <c r="D819" i="1"/>
  <c r="C816" i="1"/>
  <c r="C815" i="1"/>
  <c r="C814" i="1"/>
  <c r="D792" i="1"/>
  <c r="D791" i="1"/>
  <c r="D790" i="1"/>
  <c r="C787" i="1"/>
  <c r="C786" i="1"/>
  <c r="C785" i="1"/>
  <c r="D764" i="1"/>
  <c r="D763" i="1"/>
  <c r="D762" i="1"/>
  <c r="D761" i="1"/>
  <c r="B729" i="1"/>
  <c r="B726" i="1"/>
  <c r="B701" i="1"/>
  <c r="B698" i="1"/>
  <c r="B672" i="1"/>
  <c r="B669" i="1"/>
  <c r="B644" i="1"/>
  <c r="B641" i="1"/>
  <c r="B619" i="1"/>
  <c r="B616" i="1"/>
  <c r="F598" i="1"/>
  <c r="F597" i="1"/>
  <c r="G597" i="1"/>
  <c r="G598" i="1"/>
  <c r="G596" i="1"/>
  <c r="F596" i="1"/>
  <c r="C590" i="1"/>
  <c r="C591" i="1"/>
  <c r="C589" i="1"/>
  <c r="B531" i="1"/>
  <c r="B529" i="1"/>
  <c r="D529" i="1" a="1"/>
  <c r="D529" i="1" s="1"/>
  <c r="C525" i="1"/>
  <c r="D460" i="1" a="1"/>
  <c r="D461" i="1" s="1"/>
  <c r="E250" i="1" a="1"/>
  <c r="E250" i="1" s="1"/>
  <c r="E281" i="1" a="1"/>
  <c r="E281" i="1" s="1"/>
  <c r="B462" i="1"/>
  <c r="B460" i="1"/>
  <c r="B456" i="1"/>
  <c r="C399" i="1"/>
  <c r="C373" i="1" a="1"/>
  <c r="C373" i="1" s="1"/>
  <c r="C595" i="1" l="1"/>
  <c r="C596" i="1"/>
  <c r="C597" i="1"/>
  <c r="D536" i="1"/>
  <c r="D531" i="1"/>
  <c r="D534" i="1"/>
  <c r="D530" i="1"/>
  <c r="D532" i="1"/>
  <c r="D535" i="1"/>
  <c r="D533" i="1"/>
  <c r="D462" i="1"/>
  <c r="D464" i="1"/>
  <c r="D460" i="1"/>
  <c r="D463" i="1"/>
  <c r="D465" i="1"/>
  <c r="E253" i="1"/>
  <c r="E252" i="1"/>
  <c r="E255" i="1"/>
  <c r="E251" i="1"/>
  <c r="E254" i="1"/>
  <c r="E283" i="1"/>
  <c r="E286" i="1"/>
  <c r="E282" i="1"/>
  <c r="E284" i="1"/>
  <c r="E287" i="1"/>
  <c r="E285" i="1"/>
  <c r="C376" i="1"/>
  <c r="C375" i="1"/>
  <c r="C378" i="1"/>
  <c r="C374" i="1"/>
  <c r="C377" i="1"/>
  <c r="C297" i="1"/>
  <c r="C296" i="1"/>
  <c r="C293" i="1"/>
  <c r="C290" i="1"/>
  <c r="C298" i="1" l="1"/>
  <c r="B283" i="1"/>
  <c r="B281" i="1"/>
  <c r="C261" i="1"/>
  <c r="C258" i="1"/>
  <c r="B252" i="1"/>
  <c r="B250" i="1"/>
  <c r="C228" i="1"/>
  <c r="C227" i="1"/>
  <c r="C226" i="1"/>
  <c r="C225" i="1"/>
  <c r="C224" i="1"/>
  <c r="D221" i="1"/>
  <c r="F221" i="1"/>
  <c r="D220" i="1"/>
  <c r="F220" i="1"/>
  <c r="D219" i="1"/>
  <c r="F219" i="1"/>
  <c r="D218" i="1"/>
  <c r="F218" i="1"/>
  <c r="F217" i="1"/>
  <c r="D217" i="1"/>
  <c r="C214" i="1"/>
  <c r="C213" i="1"/>
  <c r="C212" i="1"/>
  <c r="C211" i="1"/>
  <c r="C210" i="1"/>
  <c r="B194" i="1"/>
  <c r="C190" i="1"/>
  <c r="C189" i="1"/>
  <c r="B186" i="1"/>
  <c r="B165" i="1"/>
  <c r="B162" i="1"/>
  <c r="C145" i="1"/>
  <c r="C144" i="1"/>
  <c r="B141" i="1"/>
  <c r="B129" i="1"/>
  <c r="B126" i="1"/>
  <c r="C122" i="1"/>
  <c r="C121" i="1"/>
  <c r="B59" i="1"/>
  <c r="B56" i="1"/>
  <c r="B53" i="1"/>
  <c r="C98" i="1"/>
  <c r="C97" i="1"/>
  <c r="C76" i="1"/>
  <c r="C75" i="1"/>
  <c r="C74" i="1"/>
  <c r="B18" i="1"/>
  <c r="B15" i="1"/>
  <c r="B12" i="1"/>
  <c r="B37" i="1"/>
  <c r="B34" i="1"/>
  <c r="B31" i="1"/>
  <c r="C264" i="1" l="1"/>
  <c r="H218" i="1"/>
  <c r="H219" i="1"/>
  <c r="H220" i="1"/>
  <c r="C191" i="1"/>
  <c r="H217" i="1"/>
  <c r="H221" i="1"/>
  <c r="C146" i="1"/>
  <c r="C123" i="1"/>
  <c r="C99" i="1"/>
  <c r="C77" i="1"/>
</calcChain>
</file>

<file path=xl/sharedStrings.xml><?xml version="1.0" encoding="utf-8"?>
<sst xmlns="http://schemas.openxmlformats.org/spreadsheetml/2006/main" count="626" uniqueCount="347">
  <si>
    <t xml:space="preserve">2. Median: What is the typical or central sales value for the product category? </t>
  </si>
  <si>
    <t>3. Mode: Are there any recurring or most frequently occurring sales figures for the product category?</t>
  </si>
  <si>
    <t>ANS</t>
  </si>
  <si>
    <t>units</t>
  </si>
  <si>
    <t xml:space="preserve">1. Mean: What is the average waiting time for customers at the restaurant? </t>
  </si>
  <si>
    <t xml:space="preserve">2. Median: What is the typical or central waiting time experienced by customers? </t>
  </si>
  <si>
    <t>3. Mode: Are there any recurring or most frequently occurring waiting times for customers?</t>
  </si>
  <si>
    <t xml:space="preserve">1. Mean: What is the average weekly sales of the product category? </t>
  </si>
  <si>
    <t>Time(min)</t>
  </si>
  <si>
    <t>min</t>
  </si>
  <si>
    <t xml:space="preserve">Question: </t>
  </si>
  <si>
    <t>1. Mean: What is the average rental duration for customers at the car rental company?</t>
  </si>
  <si>
    <t>The Rental Durations(in days)</t>
  </si>
  <si>
    <t>2. Median: What is the typical or central rental duration experienced by customers?</t>
  </si>
  <si>
    <t>3. Mode: Are there any recurring or most frequently occurring rental durations for customers?</t>
  </si>
  <si>
    <t>(3 days)</t>
  </si>
  <si>
    <t>days</t>
  </si>
  <si>
    <t>Week</t>
  </si>
  <si>
    <t xml:space="preserve">Units </t>
  </si>
  <si>
    <t>Questions on measure of dispersion</t>
  </si>
  <si>
    <t>Days</t>
  </si>
  <si>
    <t>Units</t>
  </si>
  <si>
    <t>1. Range: What is the range of the production output for the machine?</t>
  </si>
  <si>
    <t>2. Variance: What is the variance of the production output for the machine?</t>
  </si>
  <si>
    <t>3. Standard Deviation: What is the standard deviation of the production output for the machine?</t>
  </si>
  <si>
    <t>Min</t>
  </si>
  <si>
    <t>Max</t>
  </si>
  <si>
    <t>Range</t>
  </si>
  <si>
    <t>Mean</t>
  </si>
  <si>
    <t>units Variance</t>
  </si>
  <si>
    <t>1. Range: What is the range of the daily sales?</t>
  </si>
  <si>
    <t>$</t>
  </si>
  <si>
    <t>2. Variance: What is the variance of the daily sales?</t>
  </si>
  <si>
    <t>$ Variance</t>
  </si>
  <si>
    <t>1. Range: What is the range of the delivery times?</t>
  </si>
  <si>
    <t>2. Variance: What is the variance of the delivery times?</t>
  </si>
  <si>
    <t>3. Standard Deviation: What is the standard deviation of the delivery times?</t>
  </si>
  <si>
    <t>3) Problem: An e-commerce platform wants to analyze the delivery times of its shipments to understand the variability in order fulfillment and optimize its logistics operations.</t>
  </si>
  <si>
    <t>1) Business Problem: A retail store wants to analyze the sales data of a particular product category to understand the typical sales performance and make strategic decisions.</t>
  </si>
  <si>
    <t>2) Business Problem: A restaurant wants to analyze the waiting times of its customers to understand the typical waiting experience and improve service efficiency.</t>
  </si>
  <si>
    <t>3) Business Problem: A car rental company wants to analyze the rental durations of its customers to understand the typical rental period and optimize its pricing and fleet management strategies.</t>
  </si>
  <si>
    <t>1) Problem: A manufacturing company wants to analyze the production output of a specific machine to understand the variability or spread in its performance.</t>
  </si>
  <si>
    <t>2) Problem: A retail store wants to analyze the sales of a specific product to understand the variability in daily sales and assess its inventory management.</t>
  </si>
  <si>
    <t>St.Deviation</t>
  </si>
  <si>
    <t>The Delivery Times (in days)</t>
  </si>
  <si>
    <t>The Daily Sales (in dollars)</t>
  </si>
  <si>
    <t>The no. of units produced per hour</t>
  </si>
  <si>
    <t>4) Problem : A company wants to analyze the monthly revenue generated by one of its products to understand its performance and variability.</t>
  </si>
  <si>
    <t>The Monthly Revenue (in thousands of dollars)</t>
  </si>
  <si>
    <t>1. Measure of Central Tendency: What is the average monthly revenue for the product?</t>
  </si>
  <si>
    <t>2. Measure of Dispersion: What is the range of monthly revenue for the product?</t>
  </si>
  <si>
    <t>5) Problem : A survey was conducted to gather feedback from customers regarding their satisfaction with a particular service on a scale of 1 to 10.</t>
  </si>
  <si>
    <t>The Satisfaction Ratings</t>
  </si>
  <si>
    <t>1. Measure of Central Tendency: What is the average satisfaction rating?</t>
  </si>
  <si>
    <t>2. Measure of Dispersion: What is the standard deviation of the satisfaction ratings</t>
  </si>
  <si>
    <t>Average</t>
  </si>
  <si>
    <t>The Wait Times (in min)</t>
  </si>
  <si>
    <t>6) Problem :A company wants to analyze the customer wait times at its call center to assess the efficiency of its customer service operations.</t>
  </si>
  <si>
    <t>1. Measure of Central Tendency: What is the average wait time for customers at the call center?</t>
  </si>
  <si>
    <t>2. Measure of Dispersion: What is the range of wait times for customers at the call center?</t>
  </si>
  <si>
    <t>3. Measure of Dispersion: What is the standard deviation of the wait times for customers at the call center?</t>
  </si>
  <si>
    <t>The Fuel Efficiency (in miles per gallon, mpg)</t>
  </si>
  <si>
    <t>7) Problem : A transportation company wants to analyze the fuel efficiency of its vehicle fleet to identify any variations across different vehicle models.</t>
  </si>
  <si>
    <t>Model A:</t>
  </si>
  <si>
    <t xml:space="preserve">Model B: </t>
  </si>
  <si>
    <t xml:space="preserve">Model D: </t>
  </si>
  <si>
    <t xml:space="preserve">Model C: </t>
  </si>
  <si>
    <t>Model E:</t>
  </si>
  <si>
    <t>1. Measure of Central Tendency: What is the average fuel efficiency for each vehicle model?</t>
  </si>
  <si>
    <t>2. Measure of Dispersion: What is the range of fuel efficiency for each vehicle model?</t>
  </si>
  <si>
    <t>3. Measure of Dispersion: What is the variance of the fuel efficiency for each vehicle model?</t>
  </si>
  <si>
    <t>Avg</t>
  </si>
  <si>
    <t>The Ages</t>
  </si>
  <si>
    <t>25-29</t>
  </si>
  <si>
    <t>30-34</t>
  </si>
  <si>
    <t>35-39</t>
  </si>
  <si>
    <t>40-44</t>
  </si>
  <si>
    <t>45-49</t>
  </si>
  <si>
    <t>2. Mode: What is the mode (most common age) among the employees?</t>
  </si>
  <si>
    <t>3. Median: What is the median age of the employees?</t>
  </si>
  <si>
    <t>4. Range: What is the range of ages among the employees?</t>
  </si>
  <si>
    <t>8) Problem : A company wants to analyze the ages of its employees to understand the age distribution and demographics within the organization</t>
  </si>
  <si>
    <t>Interval</t>
  </si>
  <si>
    <t>Age Grp</t>
  </si>
  <si>
    <t>Frequency</t>
  </si>
  <si>
    <t>Mode</t>
  </si>
  <si>
    <t>Median</t>
  </si>
  <si>
    <t>The Purchase Amounts (in Dollars)</t>
  </si>
  <si>
    <t>1. Frequency Distribution: Create a frequency distribution table for the purchase amounts.</t>
  </si>
  <si>
    <t>20-29</t>
  </si>
  <si>
    <t>30-39</t>
  </si>
  <si>
    <t>40-49</t>
  </si>
  <si>
    <t>50-59</t>
  </si>
  <si>
    <t>60-69</t>
  </si>
  <si>
    <t>70-79</t>
  </si>
  <si>
    <t>2. Mode: What is the mode (most common purchase amount) among the customers?</t>
  </si>
  <si>
    <t>3. Median: What is the median purchase amount among the customers?</t>
  </si>
  <si>
    <t>4. Interquartile Range: What is the interquartile range of the purchase amounts?</t>
  </si>
  <si>
    <t>Q1</t>
  </si>
  <si>
    <t>Q3</t>
  </si>
  <si>
    <t>IQR</t>
  </si>
  <si>
    <t>9) Problem :A retail store wants to analyze the purchase amounts made by customers to understand their spending habits.</t>
  </si>
  <si>
    <t>The types of Defects</t>
  </si>
  <si>
    <t xml:space="preserve"> B</t>
  </si>
  <si>
    <t xml:space="preserve"> C</t>
  </si>
  <si>
    <t xml:space="preserve"> D</t>
  </si>
  <si>
    <t xml:space="preserve"> E</t>
  </si>
  <si>
    <t xml:space="preserve"> F</t>
  </si>
  <si>
    <t>A</t>
  </si>
  <si>
    <t>Defect Type:</t>
  </si>
  <si>
    <t>Frequency:</t>
  </si>
  <si>
    <t>1. Bar Chart: Create a bar chart to visualize the frequency of different defect types</t>
  </si>
  <si>
    <t>G</t>
  </si>
  <si>
    <t>2. Most Common Defect: Which defect type has the highest frequency?</t>
  </si>
  <si>
    <t>3. Histogram: Create a histogram to represent the defect frequencies.</t>
  </si>
  <si>
    <t>10) Problem : A manufacturing company wants to analyze the defect rates of its production line to identify the frequency of different types of defects.</t>
  </si>
  <si>
    <t>MCD</t>
  </si>
  <si>
    <t>1. Histogram: Create a histogram to visualize the distribution of satisfaction ratings.</t>
  </si>
  <si>
    <t>2. Mode: Which satisfaction rating has the highest frequency?</t>
  </si>
  <si>
    <t>3. Bar Chart: Create a bar chart to display the frequency of each satisfaction rating</t>
  </si>
  <si>
    <t>11) Problem : A survey was conducted to gather feedback from customers about their satisfaction levels with a specific service on a scale of 1 to 5.</t>
  </si>
  <si>
    <t>Rating</t>
  </si>
  <si>
    <t>The Monthly Sales Figures (in thousands of Dollars)</t>
  </si>
  <si>
    <t>12) Problem : A company wants to analyze the monthly sales figures of its products to understand the sales distribution across different price ranges</t>
  </si>
  <si>
    <t>1. Histogram: Create a histogram to visualize the sales distribution across different price ranges.</t>
  </si>
  <si>
    <t>2. Measure of Central Tendency: What is the average monthly sales figure?</t>
  </si>
  <si>
    <t>3. Bar Chart: Create a bar chart to display the frequency of sales in different price ranges.</t>
  </si>
  <si>
    <t>Price_Range</t>
  </si>
  <si>
    <t>13) Problem : A study was conducted to analyze the response times of a website for different user locations.</t>
  </si>
  <si>
    <t>The Response Times (in milliseconds)</t>
  </si>
  <si>
    <t>1. Histogram: Create a histogram to visualize the distribution of response times.</t>
  </si>
  <si>
    <t>2. Measure of Central Tendency: What is the median response time?</t>
  </si>
  <si>
    <t>3. Bar Chart: Create a bar chart to display the frequency of response times within different ranges.</t>
  </si>
  <si>
    <t>115-119</t>
  </si>
  <si>
    <t>120-124</t>
  </si>
  <si>
    <t>125-129</t>
  </si>
  <si>
    <t>130-134</t>
  </si>
  <si>
    <t>135-139</t>
  </si>
  <si>
    <t>140-144</t>
  </si>
  <si>
    <t>145-149</t>
  </si>
  <si>
    <t>Time</t>
  </si>
  <si>
    <t>14) Problem : A company wants to analyze the sales performance of its products across different regions.</t>
  </si>
  <si>
    <t>The Sales Figures (in thousands of dollars)</t>
  </si>
  <si>
    <t>Region 1:</t>
  </si>
  <si>
    <t>Region 2:</t>
  </si>
  <si>
    <t>Region 3:</t>
  </si>
  <si>
    <t>1. Bar Chart: Create a bar chart to compare the sales figures across the three regions</t>
  </si>
  <si>
    <t>2. Measure of Central Tendency: What is the average sales figure for each region?</t>
  </si>
  <si>
    <t>3. Measure of Dispersion : What is the range of sales figures in each region?</t>
  </si>
  <si>
    <t>Questions on Measure of Skewness and Kurtosis</t>
  </si>
  <si>
    <t>1) Question : A company wants to analyze the monthly returns of its investment portfolio to understand the distribution and risk associated with the returns.</t>
  </si>
  <si>
    <t>The Monthly Returns (%)</t>
  </si>
  <si>
    <t>1. Skewness: Calculate the skewness of the monthly returns.</t>
  </si>
  <si>
    <t>2. Kurtosis: Calculate the kurtosis of the monthly returns</t>
  </si>
  <si>
    <t>3. Interpretation: Based on the skewness and kurtosis values, what can be said about the distribution of returns?</t>
  </si>
  <si>
    <t>The given data set is nearly symmetric and is flatter than the normal distribution</t>
  </si>
  <si>
    <t>2) Question : A research study wants to analyze the income distribution of a population to understand the level of income inequality.</t>
  </si>
  <si>
    <t>The Monthly Incomes (in thousands of dollars)</t>
  </si>
  <si>
    <t>1. Skewness: Calculate the skewness of the income distribution.</t>
  </si>
  <si>
    <t>2. Kurtosis: Calculate the kurtosis of the income distribution.</t>
  </si>
  <si>
    <t>3. Interpretation: Based on the skewness and kurtosis values, what can be inferred about the income inequality?</t>
  </si>
  <si>
    <t>As skewness is near 0 that means the data is near to symmetric and is not asymmetric</t>
  </si>
  <si>
    <t>As kurtosis is negative that means the data in the dataset are slightly flatter which means it is platykurtic</t>
  </si>
  <si>
    <t>3) Question : A survey was conducted to analyze the satisfaction ratings of customers on a scale of 1 to 5 for a specific product.</t>
  </si>
  <si>
    <t>1. Skewness: Calculate the skewness of the satisfaction ratings.</t>
  </si>
  <si>
    <t>2. Kurtosis: Calculate the kurtosis of the satisfaction ratings.</t>
  </si>
  <si>
    <t>3. Interpretation: Based on the skewness and kurtosis values, what can be inferred about the satisfaction ratings distribution?</t>
  </si>
  <si>
    <t>The kurtosis is also negative so the data is flat and broader as compared to normal distribution</t>
  </si>
  <si>
    <t xml:space="preserve">The resulting skewness value is negative, it indicates a left-skewed distribution, </t>
  </si>
  <si>
    <t>meaning the tail of the distribution is stretched towards the left</t>
  </si>
  <si>
    <t>4) Question : A study wants to analyze the distribution of house prices in a specific city to understand the market trends</t>
  </si>
  <si>
    <t>The House Prices (in thousands of dollars)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</si>
  <si>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</si>
  <si>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</si>
  <si>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</si>
  <si>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5) Question : A company wants to analyze the waiting times of customers at a service center to improve operational efficiency.</t>
  </si>
  <si>
    <t>The Waiting Times (in minutes)</t>
  </si>
  <si>
    <t>1. Skewness: Calculate the skewness of the waiting time distribution</t>
  </si>
  <si>
    <t>2. Kurtosis : Calculate the kurtosis of the waiting time distribution.</t>
  </si>
  <si>
    <t>3. Interpretation: Based on the skewness and kurtosis values, what can be inferred about the waiting time distribution?</t>
  </si>
  <si>
    <t>Data's skewness and kurtosis is both in negative so the data is more towards left side.</t>
  </si>
  <si>
    <t>i.e., it has many smaller values and data is also flattened.</t>
  </si>
  <si>
    <t>Questions on Percentile and Quartiles</t>
  </si>
  <si>
    <t>1) Question : A company wants to analyze the salary distribution of its employees to determine the income levels at different percentiles.</t>
  </si>
  <si>
    <t>The Monthly Salaries (in thousands of dollars)</t>
  </si>
  <si>
    <t>1. Quartiles: Calculate the first quartile (Q1), median (Q2), and third quartile (Q3) of the salary distribution.</t>
  </si>
  <si>
    <t>Q2</t>
  </si>
  <si>
    <t>2. Percentiles: Calculate the 10th percentile, 25th percentile, 75th percentile, and 90th percentile of the salary distribution.</t>
  </si>
  <si>
    <t>10th percentile</t>
  </si>
  <si>
    <t>25th percentile</t>
  </si>
  <si>
    <t>75th percentile</t>
  </si>
  <si>
    <t>90th percentile</t>
  </si>
  <si>
    <t>2) Question : A research study wants to analyze the weight distribution of a sample of individuals to assess their health and body composition.</t>
  </si>
  <si>
    <t>The Weights (in kilograms)</t>
  </si>
  <si>
    <t>1. Quartiles: Calculate the first quartile (Q1), median (Q2), and third quartile (Q3) of the weight distribution.</t>
  </si>
  <si>
    <t>2. Percentiles: Calculate the 15th percentile, 50th percentile, and 85th percentile of the weight distribution</t>
  </si>
  <si>
    <t>15th percentile</t>
  </si>
  <si>
    <t>50th percentile</t>
  </si>
  <si>
    <t>85th percentile</t>
  </si>
  <si>
    <t>3) Question : A retail store wants to analyze the distribution of customer purchase amounts to identify their spending patterns.</t>
  </si>
  <si>
    <t>The Purchase Amounts (in dollars)</t>
  </si>
  <si>
    <t>1. Quartiles: Calculate the first quartile (Q1), median (Q2), and third quartile (Q3) of the purchase amount distribution.</t>
  </si>
  <si>
    <t>2. Percentiles: Calculate the 20th percentile, 40th percentile, and 80th percentile of the purchase amount distribution.</t>
  </si>
  <si>
    <t>20th percentile</t>
  </si>
  <si>
    <t>80th percentile</t>
  </si>
  <si>
    <t>40th percentile</t>
  </si>
  <si>
    <t>4) Question : A study wants to analyze the distribution of commute times of employees to determine the average time spent traveling to work.</t>
  </si>
  <si>
    <t>The Commute Times (in minutes)</t>
  </si>
  <si>
    <t>1. Quartiles: Calculate the first quartile (Q1), median (Q2), and third quartile (Q3) of the commute time distribution.</t>
  </si>
  <si>
    <t>2. Percentiles: Calculate the 30th percentile, 50th percentile, and 70th percentile of the commute time distribution</t>
  </si>
  <si>
    <t>30th percentile</t>
  </si>
  <si>
    <t>70th percentile</t>
  </si>
  <si>
    <t>5) Question : A manufacturing company wants to analyze the defect rates in its production process to evaluate product quality.</t>
  </si>
  <si>
    <t>The Defect Rates (in percentage)</t>
  </si>
  <si>
    <t>1. Quartiles: Calculate the first quartile (Q1), median (Q2), and third quartile (Q3) of the defect rate distribution.</t>
  </si>
  <si>
    <t>2. Percentiles: Calculate the 25th percentile, 50th percentile, and 75th percentile of the defect rate distribution.</t>
  </si>
  <si>
    <t>Questions on Correlation and Covariance</t>
  </si>
  <si>
    <t>1) Question : A marketing department wants to understand the relationship between advertising expenditure and sales revenue to assess the effectiveness of their advertising campaigns.</t>
  </si>
  <si>
    <t>The Monthly Advertising Expenditure (in thousands of dollars)</t>
  </si>
  <si>
    <t>Corresponding Sales Revenue (in thousands of dollars)</t>
  </si>
  <si>
    <t>Advertising Expenditure:</t>
  </si>
  <si>
    <t>Sales Revenue:</t>
  </si>
  <si>
    <t>The Daily Closing Prices (in dollars)</t>
  </si>
  <si>
    <t>2) Question : An investment analyst wants to assess the relationship between the stock prices of two companies to identify potential investment opportunities.</t>
  </si>
  <si>
    <t>Company A:</t>
  </si>
  <si>
    <t>Company B:</t>
  </si>
  <si>
    <t>3) Question : A researcher wants to examine the relationship between the hours spent studying and the exam scores of a group of students.</t>
  </si>
  <si>
    <t>The Number of Hours Spent Studying and The Corresponding Exam Scores</t>
  </si>
  <si>
    <t>Hours Spent Studying:</t>
  </si>
  <si>
    <t xml:space="preserve">Exam Scores: </t>
  </si>
  <si>
    <t>Questions on discrete and continuous random variable</t>
  </si>
  <si>
    <t>Discrete Random Variable:</t>
  </si>
  <si>
    <t>1. Problem: A fair six-sided die is rolled 100 times. What is the probability of rolling exactly five 3's? Data: Number of rolls (n) = 100</t>
  </si>
  <si>
    <t>Continuous Random Variable:</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</si>
  <si>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</si>
  <si>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2. Problem: In a deck of 52 playing cards, five cards are randomly drawn without replacement. What is the probability of getting two hearts? Data: Number of hearts in the deck (N) = 13, Number of cards drawn (n) = 5</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</si>
  <si>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</si>
  <si>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4. Problem: A bag contains 30 red balls, 20 blue balls, and 10 green balls. Three balls are drawn without replacement. What is the probability that all three balls are blue? Data: Number of blue balls in the bag (N) = 20, Number of balls drawn (n) = 3</t>
  </si>
  <si>
    <t>5. Problem: In a football match, a player scores a goal with a 0.3 probability per shot. If the player takes 10 shots, what is the probability of scoring exactly three goals? Data: Number of shots (n) = 10, Probability of scoring per shot (p) = 0.3</t>
  </si>
  <si>
    <t>3. Problem: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</si>
  <si>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5. Problem: The time taken to complete a task is exponentially distributed with a mean of 20 minutes. What is the probability that the task is completed in less than 15 minutes? Data: Mean time (μ) = 20 minutes, Time threshold (x) = 15 minutes</t>
  </si>
  <si>
    <t>Questions on Discrete Distribution and Continuous Distribution</t>
  </si>
  <si>
    <t>Discrete Distribution:</t>
  </si>
  <si>
    <t>1. Problem: A company sells smartphones, and the number of defects per batch follows a Poisson distribution with a mean of 2 defects. What is the probability of having exactly 3 defects in a randomly selected batch? Data: Mean number of defects (λ) = 2, Number of defects (x) = 3</t>
  </si>
  <si>
    <t>2. Problem: In a game, a player has a 0.3 probability of winning each round. If the player plays 10 rounds, what is the probability of winning exactly 3 rounds? Data: Probability of winning (p) = 0.3, Number of rounds (n) = 10, Number of wins (x) = 3</t>
  </si>
  <si>
    <t>3. Problem: A six-sided fair die is rolled three times. What is the probability of obtaining at least one 6? Data: Number of rolls (n) = 3</t>
  </si>
  <si>
    <t>Continuous Distribution:</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</si>
  <si>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t>
  </si>
  <si>
    <t>2. Problem: The lifetimes of a certain brand of light bulbs are exponentially distributed with a mean of 1000 hours. What is the probability that a randomly selected light bulb lasts more than 900 hours? Data: Mean lifetime (μ) = 1000 hours, Lifetime threshold (x) = 900 hours</t>
  </si>
  <si>
    <t>Questions on Confidence Interval and Hypothesis Testings</t>
  </si>
  <si>
    <t>Confidence Interval Problems:</t>
  </si>
  <si>
    <t>Hypothesis Testing Problems: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</si>
  <si>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</si>
  <si>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t>
  </si>
  <si>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t>
  </si>
  <si>
    <t>3. Standard Deviation: What is the standard deviation of the daily sales?</t>
  </si>
  <si>
    <t>Average Time</t>
  </si>
  <si>
    <t>Average Rating</t>
  </si>
  <si>
    <t>Variance</t>
  </si>
  <si>
    <t>$ Average Revenue</t>
  </si>
  <si>
    <t>mpg</t>
  </si>
  <si>
    <t>1. Frequency Distribution: Create a frequency distribution table for the ages of the employees</t>
  </si>
  <si>
    <t>Age</t>
  </si>
  <si>
    <t xml:space="preserve">      means that as advertising expenditure increases  sales revenue increases as well</t>
  </si>
  <si>
    <t>&gt;&gt;&gt;&gt; The paired values of both variables tend to increase together it means covariance between two variable is positive</t>
  </si>
  <si>
    <t>Probability</t>
  </si>
  <si>
    <t>No. of Roll</t>
  </si>
  <si>
    <t xml:space="preserve">No. of Success </t>
  </si>
  <si>
    <t>Deck</t>
  </si>
  <si>
    <t>Deck(N)</t>
  </si>
  <si>
    <t>Card(N)</t>
  </si>
  <si>
    <t>Possible ANS / Question(K)</t>
  </si>
  <si>
    <t>No. of Questions (N)</t>
  </si>
  <si>
    <t>Success of Trail</t>
  </si>
  <si>
    <t xml:space="preserve">Question correct probability is - </t>
  </si>
  <si>
    <t>Blue Balls</t>
  </si>
  <si>
    <t>Red Balls</t>
  </si>
  <si>
    <t>Green Balls</t>
  </si>
  <si>
    <t>No. of Blue Balls in Bag(N)</t>
  </si>
  <si>
    <t xml:space="preserve">No. of Balls Drawn(N) </t>
  </si>
  <si>
    <t xml:space="preserve">getting two hearts - </t>
  </si>
  <si>
    <t xml:space="preserve">three balls are blue is - </t>
  </si>
  <si>
    <t>No. of Shots</t>
  </si>
  <si>
    <t>Success / Trail</t>
  </si>
  <si>
    <t xml:space="preserve">exactly three goals - </t>
  </si>
  <si>
    <t>Mean Hight</t>
  </si>
  <si>
    <t>St. Deviation</t>
  </si>
  <si>
    <t>Height Threshold</t>
  </si>
  <si>
    <t xml:space="preserve">2. The waiting times at a coffee shop are exponentially distributed with a mean of 5 minutes. What is the probability that a customer waits less than 3 minutes? </t>
  </si>
  <si>
    <t>Mean Waiting Time</t>
  </si>
  <si>
    <t>Waiting Time Threshold</t>
  </si>
  <si>
    <t xml:space="preserve">Probability between </t>
  </si>
  <si>
    <t>Mean Time</t>
  </si>
  <si>
    <t>Time Threshold</t>
  </si>
  <si>
    <t>Mean Weight</t>
  </si>
  <si>
    <t>Sample Size(n)</t>
  </si>
  <si>
    <t>Sample Mean</t>
  </si>
  <si>
    <t>Sample St. Deviation</t>
  </si>
  <si>
    <t>Confidental Level</t>
  </si>
  <si>
    <t>For 95% Confidental Level</t>
  </si>
  <si>
    <t xml:space="preserve">Ans </t>
  </si>
  <si>
    <t>No. of Success(x)</t>
  </si>
  <si>
    <t>Confidetal Level</t>
  </si>
  <si>
    <t>a= 1-Confidental Level</t>
  </si>
  <si>
    <t>p= Sample Propertion</t>
  </si>
  <si>
    <t xml:space="preserve">n= Sample Size </t>
  </si>
  <si>
    <t>Confidence</t>
  </si>
  <si>
    <t>Sample Proportion</t>
  </si>
  <si>
    <t xml:space="preserve">Final Ans </t>
  </si>
  <si>
    <t xml:space="preserve">TEST SCORES FOR THE GROUP TAUGHT USING NEW METHOD </t>
  </si>
  <si>
    <t>TEST SCORES FOR THE GROUP TAUGHT USING TRADITIONAL METHOD</t>
  </si>
  <si>
    <t>NULL Hypotheses (Ho):</t>
  </si>
  <si>
    <t>&gt;&gt;&gt;&gt;The new teaching method does not have a significant effect on student performance</t>
  </si>
  <si>
    <t>Alternative Hypothesis (Ha):</t>
  </si>
  <si>
    <t>&gt;&gt;&gt;&gt; The new teaching method improves student performance</t>
  </si>
  <si>
    <t>Bin</t>
  </si>
  <si>
    <t>The data is nearly symmetric because the skewness is not too much positive that means the rates of houses are almost same, there</t>
  </si>
  <si>
    <t>is no major difference. As kurtosis is negative that means the data in the dataset are slightly flatter which means it is platykurtic.</t>
  </si>
  <si>
    <t>&gt;&gt;&gt;&gt;     Indicating a very strong positive relationship between the two variables, this</t>
  </si>
  <si>
    <t>the nature of the relationship between advertising expenditure and sales revenue.</t>
  </si>
  <si>
    <t xml:space="preserve">Calculate the correlation coefficient between advertising expenditure and sales revenue. Interpret the value of the correlation coefficient and explain </t>
  </si>
  <si>
    <t>relationship between the two stocks.</t>
  </si>
  <si>
    <t xml:space="preserve">Calculate the covariance between the stock prices of Company A and Company B. Interpret the value of the covariance  and explain the nature of the </t>
  </si>
  <si>
    <t>&gt;&gt;&gt;&gt; Indicating a very strong positive relationship between the two variables, this means</t>
  </si>
  <si>
    <t xml:space="preserve">         that as advertising expenditure increases sales revenue increases as well</t>
  </si>
  <si>
    <t>the nature of the relationship between studying hours and exam scores.</t>
  </si>
  <si>
    <t xml:space="preserve">Calculate the correlation coefficient between the hours spent studying and the exam scores. Interpret the value of the correlation coefficient and explain </t>
  </si>
  <si>
    <t>The randomly selected</t>
  </si>
  <si>
    <t xml:space="preserve">Student Probability - </t>
  </si>
  <si>
    <t xml:space="preserve">The Probability of </t>
  </si>
  <si>
    <t>Rolling Exactly Five 3's -</t>
  </si>
  <si>
    <t>The Probability of</t>
  </si>
  <si>
    <t xml:space="preserve">The Probability that all </t>
  </si>
  <si>
    <t xml:space="preserve">The Probability of Scoring </t>
  </si>
  <si>
    <t xml:space="preserve">Customer Waiting is </t>
  </si>
  <si>
    <t xml:space="preserve">Randomly selected </t>
  </si>
  <si>
    <t>Light bulb Probability</t>
  </si>
  <si>
    <t>Randomly selected Apple weights Probability is</t>
  </si>
  <si>
    <t>Task Completed in &lt; 15min</t>
  </si>
  <si>
    <t>Probability is</t>
  </si>
  <si>
    <t>Poisson Distribution</t>
  </si>
  <si>
    <t>Binomial Distribution</t>
  </si>
  <si>
    <t>Binomal Distribution</t>
  </si>
  <si>
    <t xml:space="preserve">Randomly seleted Apple </t>
  </si>
  <si>
    <t>Randomly selected</t>
  </si>
  <si>
    <t>Light Bulb Probability</t>
  </si>
  <si>
    <t>4. The weights of apples in a basket follow a uniform distribution between 100 grams and 200 grams. What is the probability that a randomly selected apple weighs between 150 and 170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</si>
</sst>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4" x14ac:knownFonts="1">
    <font>
      <sz val="11"/>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sz val="12"/>
      <color rgb="FFFF0000"/>
      <name val="Calibri"/>
      <family val="2"/>
      <scheme val="minor"/>
    </font>
    <font>
      <sz val="12"/>
      <name val="Calibri"/>
      <family val="2"/>
      <scheme val="minor"/>
    </font>
    <font>
      <b/>
      <sz val="12"/>
      <color theme="0"/>
      <name val="Calibri"/>
      <family val="2"/>
      <scheme val="minor"/>
    </font>
    <font>
      <sz val="12"/>
      <color theme="0"/>
      <name val="Calibri"/>
      <family val="2"/>
      <scheme val="minor"/>
    </font>
    <font>
      <i/>
      <sz val="12"/>
      <color theme="1"/>
      <name val="Calibri"/>
      <family val="2"/>
      <scheme val="minor"/>
    </font>
    <font>
      <b/>
      <sz val="12"/>
      <color theme="0"/>
      <name val="Arial Rounded MT Bold"/>
      <family val="2"/>
    </font>
    <font>
      <sz val="12"/>
      <color theme="1"/>
      <name val="Arial Rounded MT Bold"/>
      <family val="2"/>
    </font>
    <font>
      <b/>
      <u/>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FA9390"/>
        <bgColor indexed="64"/>
      </patternFill>
    </fill>
    <fill>
      <patternFill patternType="solid">
        <fgColor rgb="FF92D050"/>
        <bgColor indexed="64"/>
      </patternFill>
    </fill>
    <fill>
      <patternFill patternType="solid">
        <fgColor rgb="FFC00000"/>
        <bgColor indexed="64"/>
      </patternFill>
    </fill>
    <fill>
      <patternFill patternType="solid">
        <fgColor theme="7" tint="0.59999389629810485"/>
        <bgColor indexed="64"/>
      </patternFill>
    </fill>
    <fill>
      <patternFill patternType="solid">
        <fgColor rgb="FF7030A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5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1" fillId="0" borderId="12" xfId="0" applyFont="1" applyBorder="1" applyAlignment="1">
      <alignment horizontal="center" vertical="center"/>
    </xf>
    <xf numFmtId="0" fontId="8" fillId="7" borderId="10" xfId="0" applyFont="1" applyFill="1" applyBorder="1" applyAlignment="1">
      <alignment horizontal="center" vertical="center"/>
    </xf>
    <xf numFmtId="0" fontId="8" fillId="7" borderId="1" xfId="0" applyFont="1" applyFill="1" applyBorder="1" applyAlignment="1">
      <alignment horizontal="left" vertical="center"/>
    </xf>
    <xf numFmtId="0" fontId="9" fillId="8" borderId="1" xfId="0" applyFont="1" applyFill="1" applyBorder="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1" fillId="3" borderId="0" xfId="0" applyFont="1" applyFill="1" applyAlignment="1">
      <alignment horizontal="right" vertical="center"/>
    </xf>
    <xf numFmtId="0" fontId="9" fillId="8" borderId="10" xfId="0" applyFont="1" applyFill="1" applyBorder="1" applyAlignment="1">
      <alignment horizontal="center" vertical="center"/>
    </xf>
    <xf numFmtId="0" fontId="1" fillId="3" borderId="15" xfId="0" applyFont="1" applyFill="1" applyBorder="1" applyAlignment="1">
      <alignment horizontal="left"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3" borderId="15" xfId="0" applyFont="1" applyFill="1" applyBorder="1" applyAlignment="1">
      <alignment horizontal="center" vertical="center"/>
    </xf>
    <xf numFmtId="0" fontId="1" fillId="3" borderId="15" xfId="0" applyFont="1" applyFill="1" applyBorder="1" applyAlignment="1">
      <alignment horizontal="right" vertical="center"/>
    </xf>
    <xf numFmtId="0" fontId="0" fillId="0" borderId="0" xfId="0" applyAlignment="1">
      <alignment vertical="center"/>
    </xf>
    <xf numFmtId="0" fontId="8" fillId="7" borderId="10" xfId="0" applyFont="1" applyFill="1" applyBorder="1" applyAlignment="1">
      <alignment horizontal="left" vertical="center"/>
    </xf>
    <xf numFmtId="0" fontId="1" fillId="3" borderId="15" xfId="0" applyFont="1" applyFill="1" applyBorder="1" applyAlignment="1">
      <alignment vertical="center"/>
    </xf>
    <xf numFmtId="0" fontId="1" fillId="0" borderId="15" xfId="0" applyFont="1" applyBorder="1" applyAlignment="1">
      <alignment horizontal="center" vertical="center"/>
    </xf>
    <xf numFmtId="165" fontId="1" fillId="3" borderId="0" xfId="0" applyNumberFormat="1" applyFont="1" applyFill="1" applyAlignment="1">
      <alignment horizontal="center" vertical="center"/>
    </xf>
    <xf numFmtId="2" fontId="1" fillId="3" borderId="0" xfId="0" applyNumberFormat="1" applyFont="1" applyFill="1" applyAlignment="1">
      <alignment horizontal="center" vertical="center"/>
    </xf>
    <xf numFmtId="0" fontId="1" fillId="0" borderId="12" xfId="0" applyFont="1" applyBorder="1" applyAlignment="1">
      <alignment vertical="center"/>
    </xf>
    <xf numFmtId="0" fontId="1" fillId="0" borderId="13" xfId="0" applyFont="1" applyBorder="1" applyAlignment="1">
      <alignment vertical="center"/>
    </xf>
    <xf numFmtId="0" fontId="1" fillId="5" borderId="12" xfId="0" applyFont="1" applyFill="1" applyBorder="1" applyAlignment="1">
      <alignment vertical="center"/>
    </xf>
    <xf numFmtId="0" fontId="1" fillId="5" borderId="0" xfId="0" applyFont="1" applyFill="1" applyAlignment="1">
      <alignment vertical="center"/>
    </xf>
    <xf numFmtId="0" fontId="6" fillId="6" borderId="12" xfId="0" applyFont="1" applyFill="1" applyBorder="1" applyAlignment="1">
      <alignment vertical="center"/>
    </xf>
    <xf numFmtId="0" fontId="1" fillId="6" borderId="12" xfId="0" applyFont="1" applyFill="1" applyBorder="1" applyAlignment="1">
      <alignment vertical="center"/>
    </xf>
    <xf numFmtId="0" fontId="1" fillId="6" borderId="14" xfId="0" applyFont="1" applyFill="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6" fillId="6" borderId="14" xfId="0" applyFont="1" applyFill="1" applyBorder="1" applyAlignment="1">
      <alignment vertical="center"/>
    </xf>
    <xf numFmtId="2" fontId="1" fillId="3" borderId="15" xfId="0" applyNumberFormat="1" applyFont="1" applyFill="1" applyBorder="1" applyAlignment="1">
      <alignment vertical="center"/>
    </xf>
    <xf numFmtId="2" fontId="1" fillId="3" borderId="0" xfId="0" applyNumberFormat="1" applyFont="1" applyFill="1" applyAlignment="1">
      <alignment vertical="center"/>
    </xf>
    <xf numFmtId="0" fontId="1" fillId="0" borderId="14" xfId="0" applyFont="1" applyBorder="1" applyAlignment="1">
      <alignment vertical="center"/>
    </xf>
    <xf numFmtId="0" fontId="8" fillId="0" borderId="0" xfId="0" applyFont="1" applyAlignment="1">
      <alignment vertical="center"/>
    </xf>
    <xf numFmtId="0" fontId="11" fillId="0" borderId="0" xfId="0" applyFont="1" applyAlignment="1">
      <alignment vertical="center"/>
    </xf>
    <xf numFmtId="0" fontId="5" fillId="0" borderId="0" xfId="0" applyFont="1" applyAlignment="1">
      <alignment vertical="center"/>
    </xf>
    <xf numFmtId="0" fontId="0" fillId="3" borderId="0" xfId="0" applyFill="1" applyAlignment="1">
      <alignment vertical="center"/>
    </xf>
    <xf numFmtId="0" fontId="9" fillId="8" borderId="11" xfId="0" applyFont="1" applyFill="1" applyBorder="1" applyAlignment="1">
      <alignment horizontal="center" vertical="center"/>
    </xf>
    <xf numFmtId="0" fontId="1" fillId="5" borderId="13" xfId="0" applyFont="1" applyFill="1" applyBorder="1" applyAlignment="1">
      <alignment vertical="center"/>
    </xf>
    <xf numFmtId="0" fontId="1" fillId="0" borderId="12" xfId="0" applyFont="1" applyBorder="1" applyAlignment="1">
      <alignment horizontal="right" vertical="center"/>
    </xf>
    <xf numFmtId="0" fontId="1" fillId="0" borderId="0" xfId="0" applyFont="1" applyAlignment="1">
      <alignment horizontal="right" vertical="center"/>
    </xf>
    <xf numFmtId="0" fontId="13" fillId="3" borderId="15" xfId="0" applyFont="1" applyFill="1" applyBorder="1" applyAlignment="1">
      <alignment vertical="center"/>
    </xf>
    <xf numFmtId="164" fontId="1" fillId="0" borderId="0" xfId="0" applyNumberFormat="1" applyFont="1" applyAlignment="1">
      <alignment vertical="center"/>
    </xf>
    <xf numFmtId="1" fontId="1" fillId="3" borderId="0" xfId="0" applyNumberFormat="1" applyFont="1" applyFill="1" applyAlignment="1">
      <alignment horizontal="center" vertical="center"/>
    </xf>
    <xf numFmtId="10" fontId="1" fillId="0" borderId="15" xfId="0" applyNumberFormat="1" applyFont="1" applyBorder="1" applyAlignment="1">
      <alignment vertical="center"/>
    </xf>
    <xf numFmtId="10" fontId="1" fillId="0" borderId="0" xfId="0" applyNumberFormat="1" applyFont="1" applyAlignment="1">
      <alignment vertical="center"/>
    </xf>
    <xf numFmtId="0" fontId="0" fillId="0" borderId="13" xfId="0" applyBorder="1" applyAlignment="1">
      <alignment vertical="center"/>
    </xf>
    <xf numFmtId="0" fontId="0" fillId="3" borderId="15" xfId="0" applyFill="1" applyBorder="1" applyAlignment="1">
      <alignment vertical="center"/>
    </xf>
    <xf numFmtId="0" fontId="0" fillId="0" borderId="15" xfId="0" applyBorder="1" applyAlignment="1">
      <alignment vertical="center"/>
    </xf>
    <xf numFmtId="10" fontId="0" fillId="0" borderId="15" xfId="0" applyNumberFormat="1" applyBorder="1" applyAlignment="1">
      <alignment vertical="center"/>
    </xf>
    <xf numFmtId="0" fontId="0" fillId="0" borderId="16"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9" fontId="1" fillId="3" borderId="0" xfId="0" applyNumberFormat="1" applyFont="1" applyFill="1" applyAlignment="1">
      <alignment vertical="center"/>
    </xf>
    <xf numFmtId="0" fontId="4" fillId="3" borderId="12" xfId="0" applyFont="1" applyFill="1" applyBorder="1" applyAlignment="1">
      <alignment vertical="center"/>
    </xf>
    <xf numFmtId="0" fontId="0" fillId="3" borderId="12" xfId="0" applyFill="1" applyBorder="1" applyAlignment="1">
      <alignment vertical="center"/>
    </xf>
    <xf numFmtId="0" fontId="0" fillId="3" borderId="14" xfId="0" applyFill="1" applyBorder="1" applyAlignment="1">
      <alignment vertical="center"/>
    </xf>
    <xf numFmtId="0" fontId="1" fillId="3" borderId="20" xfId="0" applyFont="1" applyFill="1" applyBorder="1" applyAlignment="1">
      <alignment vertical="center"/>
    </xf>
    <xf numFmtId="0" fontId="1" fillId="3" borderId="21" xfId="0" applyFont="1" applyFill="1" applyBorder="1" applyAlignment="1">
      <alignment vertical="center"/>
    </xf>
    <xf numFmtId="0" fontId="1" fillId="3" borderId="22" xfId="0" applyFont="1"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3" borderId="0" xfId="0" applyFill="1" applyAlignment="1">
      <alignment horizontal="center" vertical="center"/>
    </xf>
    <xf numFmtId="0" fontId="0" fillId="3" borderId="22" xfId="0" applyFill="1" applyBorder="1" applyAlignment="1">
      <alignment horizontal="center" vertical="center"/>
    </xf>
    <xf numFmtId="0" fontId="0" fillId="3" borderId="6" xfId="0" applyFill="1" applyBorder="1" applyAlignment="1">
      <alignment horizontal="center" vertical="center"/>
    </xf>
    <xf numFmtId="0" fontId="1" fillId="3" borderId="22" xfId="0" applyFont="1" applyFill="1" applyBorder="1" applyAlignment="1">
      <alignment horizontal="center" vertical="center"/>
    </xf>
    <xf numFmtId="0" fontId="1" fillId="3" borderId="3" xfId="0" applyFont="1" applyFill="1" applyBorder="1" applyAlignment="1">
      <alignment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1" fillId="3" borderId="5" xfId="0" applyFont="1" applyFill="1" applyBorder="1" applyAlignment="1">
      <alignment horizontal="center" vertical="center"/>
    </xf>
    <xf numFmtId="0" fontId="0" fillId="3" borderId="3" xfId="0" applyFill="1" applyBorder="1" applyAlignment="1">
      <alignment horizontal="center" vertical="center"/>
    </xf>
    <xf numFmtId="0" fontId="1" fillId="3" borderId="36" xfId="0" applyFont="1" applyFill="1" applyBorder="1" applyAlignment="1">
      <alignment vertical="center"/>
    </xf>
    <xf numFmtId="0" fontId="1" fillId="3" borderId="37" xfId="0" applyFont="1" applyFill="1" applyBorder="1" applyAlignment="1">
      <alignment vertical="center"/>
    </xf>
    <xf numFmtId="0" fontId="1" fillId="3" borderId="38" xfId="0" applyFont="1" applyFill="1" applyBorder="1" applyAlignment="1">
      <alignment vertical="center"/>
    </xf>
    <xf numFmtId="0" fontId="1" fillId="3" borderId="39" xfId="0" applyFont="1" applyFill="1" applyBorder="1" applyAlignment="1">
      <alignment vertical="center"/>
    </xf>
    <xf numFmtId="0" fontId="1" fillId="3" borderId="39" xfId="0" applyFont="1" applyFill="1" applyBorder="1" applyAlignment="1">
      <alignment horizontal="center" vertical="center"/>
    </xf>
    <xf numFmtId="0" fontId="1" fillId="3" borderId="40" xfId="0" applyFont="1" applyFill="1" applyBorder="1" applyAlignment="1">
      <alignment horizontal="center" vertical="center"/>
    </xf>
    <xf numFmtId="1" fontId="1" fillId="3" borderId="37" xfId="0" applyNumberFormat="1" applyFont="1" applyFill="1" applyBorder="1" applyAlignment="1">
      <alignment vertical="center"/>
    </xf>
    <xf numFmtId="0" fontId="0" fillId="3" borderId="36" xfId="0" applyFill="1" applyBorder="1" applyAlignment="1">
      <alignment vertical="center"/>
    </xf>
    <xf numFmtId="0" fontId="0" fillId="3" borderId="37" xfId="0" applyFill="1" applyBorder="1" applyAlignment="1">
      <alignment horizontal="center" vertical="center"/>
    </xf>
    <xf numFmtId="0" fontId="1" fillId="3" borderId="37" xfId="0" applyFont="1" applyFill="1" applyBorder="1" applyAlignment="1">
      <alignment horizontal="center" vertical="center"/>
    </xf>
    <xf numFmtId="0" fontId="1" fillId="3" borderId="40" xfId="0" applyFont="1" applyFill="1" applyBorder="1" applyAlignment="1">
      <alignment vertical="center"/>
    </xf>
    <xf numFmtId="0" fontId="1" fillId="3" borderId="13" xfId="0" applyFont="1" applyFill="1" applyBorder="1" applyAlignment="1">
      <alignment horizontal="center" vertical="center"/>
    </xf>
    <xf numFmtId="0" fontId="0" fillId="3" borderId="32" xfId="0" applyFill="1" applyBorder="1" applyAlignment="1">
      <alignment horizontal="center" vertical="center"/>
    </xf>
    <xf numFmtId="0" fontId="4" fillId="3" borderId="23" xfId="0" applyFont="1" applyFill="1" applyBorder="1" applyAlignment="1">
      <alignment vertical="center"/>
    </xf>
    <xf numFmtId="0" fontId="2" fillId="5" borderId="0" xfId="0" applyFont="1" applyFill="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8" fillId="7" borderId="28"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left" vertical="center"/>
    </xf>
    <xf numFmtId="0" fontId="8" fillId="7" borderId="26" xfId="0" applyFont="1" applyFill="1" applyBorder="1" applyAlignment="1">
      <alignment horizontal="left" vertical="center"/>
    </xf>
    <xf numFmtId="0" fontId="8" fillId="7" borderId="10" xfId="0" applyFont="1" applyFill="1" applyBorder="1" applyAlignment="1">
      <alignment horizontal="center" vertical="center"/>
    </xf>
    <xf numFmtId="0" fontId="8" fillId="7" borderId="25" xfId="0" applyFont="1" applyFill="1" applyBorder="1" applyAlignment="1">
      <alignment horizontal="center" vertical="center"/>
    </xf>
    <xf numFmtId="0" fontId="10" fillId="4" borderId="7" xfId="0" applyFont="1" applyFill="1" applyBorder="1" applyAlignment="1">
      <alignment horizontal="left" vertical="center" wrapText="1"/>
    </xf>
    <xf numFmtId="0" fontId="10" fillId="4" borderId="8" xfId="0" applyFont="1" applyFill="1" applyBorder="1" applyAlignment="1">
      <alignment horizontal="left" vertical="center"/>
    </xf>
    <xf numFmtId="0" fontId="10" fillId="4" borderId="9" xfId="0" applyFont="1" applyFill="1" applyBorder="1" applyAlignment="1">
      <alignment horizontal="left" vertical="center"/>
    </xf>
    <xf numFmtId="0" fontId="10" fillId="4" borderId="10" xfId="0" applyFont="1" applyFill="1" applyBorder="1" applyAlignment="1">
      <alignment horizontal="left" vertical="center"/>
    </xf>
    <xf numFmtId="0" fontId="10" fillId="4" borderId="1" xfId="0" applyFont="1" applyFill="1" applyBorder="1" applyAlignment="1">
      <alignment horizontal="left" vertical="center"/>
    </xf>
    <xf numFmtId="0" fontId="10" fillId="4" borderId="11" xfId="0" applyFont="1" applyFill="1" applyBorder="1" applyAlignment="1">
      <alignment horizontal="left" vertical="center"/>
    </xf>
    <xf numFmtId="0" fontId="10" fillId="4" borderId="17" xfId="0" applyFont="1" applyFill="1" applyBorder="1" applyAlignment="1">
      <alignment horizontal="left" vertical="center"/>
    </xf>
    <xf numFmtId="0" fontId="10" fillId="4" borderId="18" xfId="0" applyFont="1" applyFill="1" applyBorder="1" applyAlignment="1">
      <alignment horizontal="left" vertical="center"/>
    </xf>
    <xf numFmtId="0" fontId="10" fillId="4" borderId="19" xfId="0" applyFont="1" applyFill="1" applyBorder="1" applyAlignment="1">
      <alignment horizontal="left" vertical="center"/>
    </xf>
    <xf numFmtId="0" fontId="10" fillId="4" borderId="29" xfId="0" applyFont="1" applyFill="1" applyBorder="1" applyAlignment="1">
      <alignment horizontal="left" vertical="center" wrapText="1"/>
    </xf>
    <xf numFmtId="0" fontId="10" fillId="4" borderId="30" xfId="0" applyFont="1" applyFill="1" applyBorder="1" applyAlignment="1">
      <alignment horizontal="left" vertical="center" wrapText="1"/>
    </xf>
    <xf numFmtId="0" fontId="10" fillId="4" borderId="31" xfId="0" applyFont="1" applyFill="1" applyBorder="1" applyAlignment="1">
      <alignment horizontal="left" vertical="center" wrapText="1"/>
    </xf>
    <xf numFmtId="0" fontId="10" fillId="4" borderId="12" xfId="0" applyFont="1" applyFill="1" applyBorder="1" applyAlignment="1">
      <alignment horizontal="left" vertical="center" wrapText="1"/>
    </xf>
    <xf numFmtId="0" fontId="10" fillId="4" borderId="0" xfId="0" applyFont="1" applyFill="1" applyAlignment="1">
      <alignment horizontal="left" vertical="center" wrapText="1"/>
    </xf>
    <xf numFmtId="0" fontId="10" fillId="4" borderId="13" xfId="0" applyFont="1" applyFill="1" applyBorder="1" applyAlignment="1">
      <alignment horizontal="left" vertical="center" wrapText="1"/>
    </xf>
    <xf numFmtId="0" fontId="10" fillId="4" borderId="14" xfId="0" applyFont="1" applyFill="1" applyBorder="1" applyAlignment="1">
      <alignment horizontal="left" vertical="center" wrapText="1"/>
    </xf>
    <xf numFmtId="0" fontId="10" fillId="4" borderId="15"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7" fillId="9" borderId="33" xfId="0" applyFont="1" applyFill="1" applyBorder="1" applyAlignment="1">
      <alignment horizontal="center" vertical="center"/>
    </xf>
    <xf numFmtId="0" fontId="7" fillId="9" borderId="34" xfId="0" applyFont="1" applyFill="1" applyBorder="1" applyAlignment="1">
      <alignment horizontal="center" vertical="center"/>
    </xf>
    <xf numFmtId="0" fontId="7" fillId="9" borderId="35" xfId="0" applyFont="1" applyFill="1" applyBorder="1" applyAlignment="1">
      <alignment horizontal="center" vertical="center"/>
    </xf>
    <xf numFmtId="0" fontId="10" fillId="4" borderId="29"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13"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0" xfId="0" applyFont="1" applyFill="1" applyBorder="1" applyAlignment="1">
      <alignment horizontal="left" vertical="center"/>
    </xf>
    <xf numFmtId="0" fontId="10" fillId="4" borderId="31" xfId="0" applyFont="1" applyFill="1" applyBorder="1" applyAlignment="1">
      <alignment horizontal="left" vertical="center"/>
    </xf>
    <xf numFmtId="0" fontId="10" fillId="4" borderId="12" xfId="0" applyFont="1" applyFill="1" applyBorder="1" applyAlignment="1">
      <alignment horizontal="left" vertical="center"/>
    </xf>
    <xf numFmtId="0" fontId="10" fillId="4" borderId="0" xfId="0" applyFont="1" applyFill="1" applyAlignment="1">
      <alignment horizontal="left" vertical="center"/>
    </xf>
    <xf numFmtId="0" fontId="10" fillId="4" borderId="13" xfId="0" applyFont="1" applyFill="1" applyBorder="1" applyAlignment="1">
      <alignment horizontal="left" vertical="center"/>
    </xf>
    <xf numFmtId="0" fontId="10" fillId="4" borderId="14" xfId="0" applyFont="1" applyFill="1" applyBorder="1" applyAlignment="1">
      <alignment horizontal="left" vertical="center"/>
    </xf>
    <xf numFmtId="0" fontId="10" fillId="4" borderId="15" xfId="0" applyFont="1" applyFill="1" applyBorder="1" applyAlignment="1">
      <alignment horizontal="left" vertical="center"/>
    </xf>
    <xf numFmtId="0" fontId="10" fillId="4" borderId="16" xfId="0" applyFont="1" applyFill="1" applyBorder="1" applyAlignment="1">
      <alignment horizontal="left" vertical="center"/>
    </xf>
    <xf numFmtId="0" fontId="8" fillId="7" borderId="1" xfId="0" applyFont="1" applyFill="1" applyBorder="1" applyAlignment="1">
      <alignment horizontal="center" vertical="center"/>
    </xf>
    <xf numFmtId="0" fontId="7" fillId="9" borderId="0" xfId="0" applyFont="1" applyFill="1" applyAlignment="1">
      <alignment horizontal="center" vertical="center"/>
    </xf>
    <xf numFmtId="0" fontId="10" fillId="4" borderId="29" xfId="0" applyFont="1" applyFill="1" applyBorder="1" applyAlignment="1">
      <alignment horizontal="left" vertical="center"/>
    </xf>
    <xf numFmtId="0" fontId="1" fillId="3" borderId="0" xfId="0" applyFont="1" applyFill="1" applyAlignment="1">
      <alignment horizontal="left" vertical="center"/>
    </xf>
    <xf numFmtId="0" fontId="4" fillId="5" borderId="0" xfId="0" applyFont="1" applyFill="1" applyAlignment="1">
      <alignment horizontal="center" vertical="center"/>
    </xf>
    <xf numFmtId="0" fontId="12" fillId="3" borderId="20" xfId="0" applyFont="1"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12" fillId="3" borderId="21" xfId="0" applyFont="1" applyFill="1" applyBorder="1" applyAlignment="1">
      <alignment horizontal="center" vertical="center"/>
    </xf>
    <xf numFmtId="0" fontId="12" fillId="3" borderId="2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A93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DIFFERENT DEFECT 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8893700787401572E-2"/>
          <c:y val="0.17634259259259263"/>
          <c:w val="0.86399524843877273"/>
          <c:h val="0.66325822356317621"/>
        </c:manualLayout>
      </c:layout>
      <c:barChart>
        <c:barDir val="bar"/>
        <c:grouping val="stacked"/>
        <c:varyColors val="0"/>
        <c:ser>
          <c:idx val="0"/>
          <c:order val="0"/>
          <c:tx>
            <c:strRef>
              <c:f>Statistics!$A$306</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Statistics!$C$305:$I$305</c:f>
              <c:strCache>
                <c:ptCount val="7"/>
                <c:pt idx="0">
                  <c:v>A</c:v>
                </c:pt>
                <c:pt idx="1">
                  <c:v> B</c:v>
                </c:pt>
                <c:pt idx="2">
                  <c:v> C</c:v>
                </c:pt>
                <c:pt idx="3">
                  <c:v> D</c:v>
                </c:pt>
                <c:pt idx="4">
                  <c:v> E</c:v>
                </c:pt>
                <c:pt idx="5">
                  <c:v> F</c:v>
                </c:pt>
                <c:pt idx="6">
                  <c:v>G</c:v>
                </c:pt>
              </c:strCache>
            </c:strRef>
          </c:cat>
          <c:val>
            <c:numRef>
              <c:f>Statistics!$C$306:$I$306</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4800-4F1F-9B87-28DC15339939}"/>
            </c:ext>
          </c:extLst>
        </c:ser>
        <c:dLbls>
          <c:dLblPos val="ctr"/>
          <c:showLegendKey val="0"/>
          <c:showVal val="1"/>
          <c:showCatName val="0"/>
          <c:showSerName val="0"/>
          <c:showPercent val="0"/>
          <c:showBubbleSize val="0"/>
        </c:dLbls>
        <c:gapWidth val="150"/>
        <c:overlap val="100"/>
        <c:axId val="1803212000"/>
        <c:axId val="1803201440"/>
      </c:barChart>
      <c:catAx>
        <c:axId val="180321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dEFECT</a:t>
                </a:r>
                <a:r>
                  <a:rPr lang="en-IN" sz="1200" baseline="0"/>
                  <a:t> TYPE</a:t>
                </a:r>
                <a:endParaRPr lang="en-IN" sz="120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01440"/>
        <c:crosses val="autoZero"/>
        <c:auto val="1"/>
        <c:lblAlgn val="ctr"/>
        <c:lblOffset val="100"/>
        <c:noMultiLvlLbl val="0"/>
      </c:catAx>
      <c:valAx>
        <c:axId val="18032014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32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THE FREQUENCY OF EACH SATISFACTION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Statistics!$B$372</c:f>
              <c:strCache>
                <c:ptCount val="1"/>
                <c:pt idx="0">
                  <c:v>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Statistics!$B$373:$B$377</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3A3D-4B76-A440-D0100D1A11C5}"/>
            </c:ext>
          </c:extLst>
        </c:ser>
        <c:ser>
          <c:idx val="1"/>
          <c:order val="1"/>
          <c:tx>
            <c:strRef>
              <c:f>Statistics!$C$372</c:f>
              <c:strCache>
                <c:ptCount val="1"/>
                <c:pt idx="0">
                  <c:v>Frequency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Statistics!$C$373:$C$377</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3A3D-4B76-A440-D0100D1A11C5}"/>
            </c:ext>
          </c:extLst>
        </c:ser>
        <c:dLbls>
          <c:dLblPos val="inEnd"/>
          <c:showLegendKey val="0"/>
          <c:showVal val="1"/>
          <c:showCatName val="0"/>
          <c:showSerName val="0"/>
          <c:showPercent val="0"/>
          <c:showBubbleSize val="0"/>
        </c:dLbls>
        <c:gapWidth val="115"/>
        <c:overlap val="-20"/>
        <c:axId val="296677407"/>
        <c:axId val="296656767"/>
      </c:barChart>
      <c:catAx>
        <c:axId val="296677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56767"/>
        <c:crosses val="autoZero"/>
        <c:auto val="1"/>
        <c:lblAlgn val="ctr"/>
        <c:lblOffset val="100"/>
        <c:noMultiLvlLbl val="0"/>
      </c:catAx>
      <c:valAx>
        <c:axId val="2966567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Frequency</a:t>
                </a:r>
                <a:endParaRPr lang="en-IN" sz="12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SALES IN DIFFERENT PRICE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199521693363797E-2"/>
          <c:y val="0.14339936628249245"/>
          <c:w val="0.87080136422031063"/>
          <c:h val="0.70841910818528442"/>
        </c:manualLayout>
      </c:layout>
      <c:bar3DChart>
        <c:barDir val="bar"/>
        <c:grouping val="clustered"/>
        <c:varyColors val="0"/>
        <c:ser>
          <c:idx val="0"/>
          <c:order val="0"/>
          <c:tx>
            <c:strRef>
              <c:f>Statistics!$D$459</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Statistics!$C$460:$C$464</c:f>
              <c:strCache>
                <c:ptCount val="5"/>
                <c:pt idx="0">
                  <c:v>25-29</c:v>
                </c:pt>
                <c:pt idx="1">
                  <c:v>30-34</c:v>
                </c:pt>
                <c:pt idx="2">
                  <c:v>35-39</c:v>
                </c:pt>
                <c:pt idx="3">
                  <c:v>40-44</c:v>
                </c:pt>
                <c:pt idx="4">
                  <c:v>45-49</c:v>
                </c:pt>
              </c:strCache>
            </c:strRef>
          </c:cat>
          <c:val>
            <c:numRef>
              <c:f>Statistics!$D$460:$D$464</c:f>
              <c:numCache>
                <c:formatCode>General</c:formatCode>
                <c:ptCount val="5"/>
                <c:pt idx="0">
                  <c:v>7</c:v>
                </c:pt>
                <c:pt idx="1">
                  <c:v>13</c:v>
                </c:pt>
                <c:pt idx="2">
                  <c:v>16</c:v>
                </c:pt>
                <c:pt idx="3">
                  <c:v>10</c:v>
                </c:pt>
                <c:pt idx="4">
                  <c:v>4</c:v>
                </c:pt>
              </c:numCache>
            </c:numRef>
          </c:val>
          <c:extLst>
            <c:ext xmlns:c16="http://schemas.microsoft.com/office/drawing/2014/chart" uri="{C3380CC4-5D6E-409C-BE32-E72D297353CC}">
              <c16:uniqueId val="{00000000-4574-437D-8D6C-E257F333C7A7}"/>
            </c:ext>
          </c:extLst>
        </c:ser>
        <c:dLbls>
          <c:showLegendKey val="0"/>
          <c:showVal val="1"/>
          <c:showCatName val="0"/>
          <c:showSerName val="0"/>
          <c:showPercent val="0"/>
          <c:showBubbleSize val="0"/>
        </c:dLbls>
        <c:gapWidth val="150"/>
        <c:shape val="box"/>
        <c:axId val="296675487"/>
        <c:axId val="296663487"/>
        <c:axId val="0"/>
      </c:bar3DChart>
      <c:catAx>
        <c:axId val="29667548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0"/>
                  <a:t>PRICE</a:t>
                </a:r>
                <a:r>
                  <a:rPr lang="en-IN" sz="1200" b="0" baseline="0"/>
                  <a:t> RANGE</a:t>
                </a:r>
                <a:endParaRPr lang="en-IN" sz="1200" b="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63487"/>
        <c:crosses val="autoZero"/>
        <c:auto val="1"/>
        <c:lblAlgn val="ctr"/>
        <c:lblOffset val="100"/>
        <c:noMultiLvlLbl val="0"/>
      </c:catAx>
      <c:valAx>
        <c:axId val="296663487"/>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THE FREQUENCY OF RESPONSE TIMES WITHIN DIFFERENT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78267361269584E-2"/>
          <c:y val="0.14374545454545454"/>
          <c:w val="0.89143962255918074"/>
          <c:h val="0.71498811739441659"/>
        </c:manualLayout>
      </c:layout>
      <c:bar3DChart>
        <c:barDir val="bar"/>
        <c:grouping val="stacked"/>
        <c:varyColors val="0"/>
        <c:ser>
          <c:idx val="0"/>
          <c:order val="0"/>
          <c:tx>
            <c:strRef>
              <c:f>Statistics!$D$528</c:f>
              <c:strCache>
                <c:ptCount val="1"/>
                <c:pt idx="0">
                  <c:v>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Statistics!$C$529:$C$535</c:f>
              <c:strCache>
                <c:ptCount val="7"/>
                <c:pt idx="0">
                  <c:v>115-119</c:v>
                </c:pt>
                <c:pt idx="1">
                  <c:v>120-124</c:v>
                </c:pt>
                <c:pt idx="2">
                  <c:v>125-129</c:v>
                </c:pt>
                <c:pt idx="3">
                  <c:v>130-134</c:v>
                </c:pt>
                <c:pt idx="4">
                  <c:v>135-139</c:v>
                </c:pt>
                <c:pt idx="5">
                  <c:v>140-144</c:v>
                </c:pt>
                <c:pt idx="6">
                  <c:v>145-149</c:v>
                </c:pt>
              </c:strCache>
            </c:strRef>
          </c:cat>
          <c:val>
            <c:numRef>
              <c:f>Statistics!$D$529:$D$535</c:f>
              <c:numCache>
                <c:formatCode>General</c:formatCode>
                <c:ptCount val="7"/>
                <c:pt idx="0">
                  <c:v>5</c:v>
                </c:pt>
                <c:pt idx="1">
                  <c:v>11</c:v>
                </c:pt>
                <c:pt idx="2">
                  <c:v>25</c:v>
                </c:pt>
                <c:pt idx="3">
                  <c:v>32</c:v>
                </c:pt>
                <c:pt idx="4">
                  <c:v>16</c:v>
                </c:pt>
                <c:pt idx="5">
                  <c:v>9</c:v>
                </c:pt>
                <c:pt idx="6">
                  <c:v>2</c:v>
                </c:pt>
              </c:numCache>
            </c:numRef>
          </c:val>
          <c:extLst>
            <c:ext xmlns:c16="http://schemas.microsoft.com/office/drawing/2014/chart" uri="{C3380CC4-5D6E-409C-BE32-E72D297353CC}">
              <c16:uniqueId val="{00000000-0D0F-4344-9171-B5D66A558A38}"/>
            </c:ext>
          </c:extLst>
        </c:ser>
        <c:dLbls>
          <c:showLegendKey val="0"/>
          <c:showVal val="0"/>
          <c:showCatName val="0"/>
          <c:showSerName val="0"/>
          <c:showPercent val="0"/>
          <c:showBubbleSize val="0"/>
        </c:dLbls>
        <c:gapWidth val="92"/>
        <c:gapDepth val="350"/>
        <c:shape val="box"/>
        <c:axId val="1002870783"/>
        <c:axId val="1002872223"/>
        <c:axId val="0"/>
      </c:bar3DChart>
      <c:catAx>
        <c:axId val="1002870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1" i="0" u="none" strike="noStrike" kern="1200" cap="all" baseline="0">
                    <a:solidFill>
                      <a:sysClr val="window" lastClr="FFFFFF">
                        <a:lumMod val="85000"/>
                      </a:sysClr>
                    </a:solidFill>
                  </a:rPr>
                  <a:t>time (in mili sec.)</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72223"/>
        <c:crosses val="autoZero"/>
        <c:auto val="1"/>
        <c:lblAlgn val="ctr"/>
        <c:lblOffset val="100"/>
        <c:noMultiLvlLbl val="0"/>
      </c:catAx>
      <c:valAx>
        <c:axId val="100287222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t>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7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u="sng"/>
              <a:t>THE SALES FIGURES ACROSS THE THREE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Statistics!$A$562</c:f>
              <c:strCache>
                <c:ptCount val="1"/>
                <c:pt idx="0">
                  <c:v>Region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Statistics!$B$562:$K$562</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5FF9-47DD-8B48-79B061185F37}"/>
            </c:ext>
          </c:extLst>
        </c:ser>
        <c:ser>
          <c:idx val="1"/>
          <c:order val="1"/>
          <c:tx>
            <c:strRef>
              <c:f>Statistics!$A$563</c:f>
              <c:strCache>
                <c:ptCount val="1"/>
                <c:pt idx="0">
                  <c:v>Region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Statistics!$B$563:$K$563</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5FF9-47DD-8B48-79B061185F37}"/>
            </c:ext>
          </c:extLst>
        </c:ser>
        <c:ser>
          <c:idx val="2"/>
          <c:order val="2"/>
          <c:tx>
            <c:strRef>
              <c:f>Statistics!$A$564</c:f>
              <c:strCache>
                <c:ptCount val="1"/>
                <c:pt idx="0">
                  <c:v>Region 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Statistics!$B$564:$K$564</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5FF9-47DD-8B48-79B061185F37}"/>
            </c:ext>
          </c:extLst>
        </c:ser>
        <c:dLbls>
          <c:showLegendKey val="0"/>
          <c:showVal val="0"/>
          <c:showCatName val="0"/>
          <c:showSerName val="0"/>
          <c:showPercent val="0"/>
          <c:showBubbleSize val="0"/>
        </c:dLbls>
        <c:gapWidth val="150"/>
        <c:shape val="box"/>
        <c:axId val="1002860703"/>
        <c:axId val="1002837183"/>
        <c:axId val="0"/>
      </c:bar3DChart>
      <c:catAx>
        <c:axId val="1002860703"/>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37183"/>
        <c:crosses val="autoZero"/>
        <c:auto val="1"/>
        <c:lblAlgn val="ctr"/>
        <c:lblOffset val="100"/>
        <c:noMultiLvlLbl val="0"/>
      </c:catAx>
      <c:valAx>
        <c:axId val="10028371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8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u="sng"/>
              <a:t>THE DISTRIBUTION OF SATISFACTION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Statistics!$B$372</c:f>
              <c:strCache>
                <c:ptCount val="1"/>
                <c:pt idx="0">
                  <c:v>Rating</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Statistics!$B$373:$B$377</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0576-4D7F-A7DD-9E898EBCC377}"/>
            </c:ext>
          </c:extLst>
        </c:ser>
        <c:ser>
          <c:idx val="1"/>
          <c:order val="1"/>
          <c:tx>
            <c:strRef>
              <c:f>Statistics!$C$372</c:f>
              <c:strCache>
                <c:ptCount val="1"/>
                <c:pt idx="0">
                  <c:v>Frequency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Statistics!$C$373:$C$377</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0576-4D7F-A7DD-9E898EBCC377}"/>
            </c:ext>
          </c:extLst>
        </c:ser>
        <c:dLbls>
          <c:showLegendKey val="0"/>
          <c:showVal val="1"/>
          <c:showCatName val="0"/>
          <c:showSerName val="0"/>
          <c:showPercent val="0"/>
          <c:showBubbleSize val="0"/>
        </c:dLbls>
        <c:gapWidth val="65"/>
        <c:shape val="box"/>
        <c:axId val="54182480"/>
        <c:axId val="54165680"/>
        <c:axId val="0"/>
      </c:bar3DChart>
      <c:catAx>
        <c:axId val="54182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RATING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165680"/>
        <c:crosses val="autoZero"/>
        <c:auto val="1"/>
        <c:lblAlgn val="ctr"/>
        <c:lblOffset val="100"/>
        <c:noMultiLvlLbl val="0"/>
      </c:catAx>
      <c:valAx>
        <c:axId val="541656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4182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t>THE SALES DISTRIBUTION ACROSS DIFFERENT PRICE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Statistics!$A$426:$J$426</c:f>
              <c:numCache>
                <c:formatCode>General</c:formatCode>
                <c:ptCount val="10"/>
                <c:pt idx="0">
                  <c:v>35</c:v>
                </c:pt>
                <c:pt idx="1">
                  <c:v>28</c:v>
                </c:pt>
                <c:pt idx="2">
                  <c:v>32</c:v>
                </c:pt>
                <c:pt idx="3">
                  <c:v>45</c:v>
                </c:pt>
                <c:pt idx="4">
                  <c:v>38</c:v>
                </c:pt>
                <c:pt idx="5">
                  <c:v>29</c:v>
                </c:pt>
                <c:pt idx="6">
                  <c:v>42</c:v>
                </c:pt>
                <c:pt idx="7">
                  <c:v>30</c:v>
                </c:pt>
                <c:pt idx="8">
                  <c:v>36</c:v>
                </c:pt>
                <c:pt idx="9">
                  <c:v>41</c:v>
                </c:pt>
              </c:numCache>
            </c:numRef>
          </c:val>
          <c:extLst>
            <c:ext xmlns:c16="http://schemas.microsoft.com/office/drawing/2014/chart" uri="{C3380CC4-5D6E-409C-BE32-E72D297353CC}">
              <c16:uniqueId val="{00000000-DC44-42E4-A4AB-4306E38A0310}"/>
            </c:ext>
          </c:extLst>
        </c:ser>
        <c:ser>
          <c:idx val="1"/>
          <c:order val="1"/>
          <c:spPr>
            <a:solidFill>
              <a:schemeClr val="accent2"/>
            </a:solidFill>
            <a:ln>
              <a:noFill/>
            </a:ln>
            <a:effectLst/>
            <a:sp3d/>
          </c:spPr>
          <c:invertIfNegative val="0"/>
          <c:val>
            <c:numRef>
              <c:f>Statistics!$A$427:$J$427</c:f>
              <c:numCache>
                <c:formatCode>General</c:formatCode>
                <c:ptCount val="10"/>
                <c:pt idx="0">
                  <c:v>47</c:v>
                </c:pt>
                <c:pt idx="1">
                  <c:v>31</c:v>
                </c:pt>
                <c:pt idx="2">
                  <c:v>39</c:v>
                </c:pt>
                <c:pt idx="3">
                  <c:v>43</c:v>
                </c:pt>
                <c:pt idx="4">
                  <c:v>37</c:v>
                </c:pt>
                <c:pt idx="5">
                  <c:v>30</c:v>
                </c:pt>
                <c:pt idx="6">
                  <c:v>34</c:v>
                </c:pt>
                <c:pt idx="7">
                  <c:v>39</c:v>
                </c:pt>
                <c:pt idx="8">
                  <c:v>28</c:v>
                </c:pt>
                <c:pt idx="9">
                  <c:v>33</c:v>
                </c:pt>
              </c:numCache>
            </c:numRef>
          </c:val>
          <c:extLst>
            <c:ext xmlns:c16="http://schemas.microsoft.com/office/drawing/2014/chart" uri="{C3380CC4-5D6E-409C-BE32-E72D297353CC}">
              <c16:uniqueId val="{00000001-DC44-42E4-A4AB-4306E38A0310}"/>
            </c:ext>
          </c:extLst>
        </c:ser>
        <c:ser>
          <c:idx val="2"/>
          <c:order val="2"/>
          <c:spPr>
            <a:solidFill>
              <a:schemeClr val="accent3"/>
            </a:solidFill>
            <a:ln>
              <a:noFill/>
            </a:ln>
            <a:effectLst/>
            <a:sp3d/>
          </c:spPr>
          <c:invertIfNegative val="0"/>
          <c:val>
            <c:numRef>
              <c:f>Statistics!$A$428:$J$428</c:f>
              <c:numCache>
                <c:formatCode>General</c:formatCode>
                <c:ptCount val="10"/>
                <c:pt idx="0">
                  <c:v>36</c:v>
                </c:pt>
                <c:pt idx="1">
                  <c:v>40</c:v>
                </c:pt>
                <c:pt idx="2">
                  <c:v>42</c:v>
                </c:pt>
                <c:pt idx="3">
                  <c:v>29</c:v>
                </c:pt>
                <c:pt idx="4">
                  <c:v>31</c:v>
                </c:pt>
                <c:pt idx="5">
                  <c:v>45</c:v>
                </c:pt>
                <c:pt idx="6">
                  <c:v>38</c:v>
                </c:pt>
                <c:pt idx="7">
                  <c:v>33</c:v>
                </c:pt>
                <c:pt idx="8">
                  <c:v>41</c:v>
                </c:pt>
                <c:pt idx="9">
                  <c:v>35</c:v>
                </c:pt>
              </c:numCache>
            </c:numRef>
          </c:val>
          <c:extLst>
            <c:ext xmlns:c16="http://schemas.microsoft.com/office/drawing/2014/chart" uri="{C3380CC4-5D6E-409C-BE32-E72D297353CC}">
              <c16:uniqueId val="{00000002-DC44-42E4-A4AB-4306E38A0310}"/>
            </c:ext>
          </c:extLst>
        </c:ser>
        <c:ser>
          <c:idx val="3"/>
          <c:order val="3"/>
          <c:spPr>
            <a:solidFill>
              <a:schemeClr val="accent4"/>
            </a:solidFill>
            <a:ln>
              <a:noFill/>
            </a:ln>
            <a:effectLst/>
            <a:sp3d/>
          </c:spPr>
          <c:invertIfNegative val="0"/>
          <c:val>
            <c:numRef>
              <c:f>Statistics!$A$429:$J$429</c:f>
              <c:numCache>
                <c:formatCode>General</c:formatCode>
                <c:ptCount val="10"/>
                <c:pt idx="0">
                  <c:v>37</c:v>
                </c:pt>
                <c:pt idx="1">
                  <c:v>34</c:v>
                </c:pt>
                <c:pt idx="2">
                  <c:v>46</c:v>
                </c:pt>
                <c:pt idx="3">
                  <c:v>30</c:v>
                </c:pt>
                <c:pt idx="4">
                  <c:v>39</c:v>
                </c:pt>
                <c:pt idx="5">
                  <c:v>43</c:v>
                </c:pt>
                <c:pt idx="6">
                  <c:v>28</c:v>
                </c:pt>
                <c:pt idx="7">
                  <c:v>32</c:v>
                </c:pt>
                <c:pt idx="8">
                  <c:v>36</c:v>
                </c:pt>
                <c:pt idx="9">
                  <c:v>29</c:v>
                </c:pt>
              </c:numCache>
            </c:numRef>
          </c:val>
          <c:extLst>
            <c:ext xmlns:c16="http://schemas.microsoft.com/office/drawing/2014/chart" uri="{C3380CC4-5D6E-409C-BE32-E72D297353CC}">
              <c16:uniqueId val="{00000003-DC44-42E4-A4AB-4306E38A0310}"/>
            </c:ext>
          </c:extLst>
        </c:ser>
        <c:ser>
          <c:idx val="4"/>
          <c:order val="4"/>
          <c:spPr>
            <a:solidFill>
              <a:schemeClr val="accent5"/>
            </a:solidFill>
            <a:ln>
              <a:noFill/>
            </a:ln>
            <a:effectLst/>
            <a:sp3d/>
          </c:spPr>
          <c:invertIfNegative val="0"/>
          <c:val>
            <c:numRef>
              <c:f>Statistics!$A$430:$J$430</c:f>
              <c:numCache>
                <c:formatCode>General</c:formatCode>
                <c:ptCount val="10"/>
                <c:pt idx="0">
                  <c:v>31</c:v>
                </c:pt>
                <c:pt idx="1">
                  <c:v>37</c:v>
                </c:pt>
                <c:pt idx="2">
                  <c:v>40</c:v>
                </c:pt>
                <c:pt idx="3">
                  <c:v>42</c:v>
                </c:pt>
                <c:pt idx="4">
                  <c:v>33</c:v>
                </c:pt>
                <c:pt idx="5">
                  <c:v>39</c:v>
                </c:pt>
                <c:pt idx="6">
                  <c:v>28</c:v>
                </c:pt>
                <c:pt idx="7">
                  <c:v>35</c:v>
                </c:pt>
                <c:pt idx="8">
                  <c:v>38</c:v>
                </c:pt>
                <c:pt idx="9">
                  <c:v>43</c:v>
                </c:pt>
              </c:numCache>
            </c:numRef>
          </c:val>
          <c:extLst>
            <c:ext xmlns:c16="http://schemas.microsoft.com/office/drawing/2014/chart" uri="{C3380CC4-5D6E-409C-BE32-E72D297353CC}">
              <c16:uniqueId val="{00000004-DC44-42E4-A4AB-4306E38A0310}"/>
            </c:ext>
          </c:extLst>
        </c:ser>
        <c:dLbls>
          <c:showLegendKey val="0"/>
          <c:showVal val="0"/>
          <c:showCatName val="0"/>
          <c:showSerName val="0"/>
          <c:showPercent val="0"/>
          <c:showBubbleSize val="0"/>
        </c:dLbls>
        <c:gapWidth val="150"/>
        <c:shape val="box"/>
        <c:axId val="781248128"/>
        <c:axId val="781270208"/>
        <c:axId val="0"/>
      </c:bar3DChart>
      <c:catAx>
        <c:axId val="781248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0208"/>
        <c:crosses val="autoZero"/>
        <c:auto val="1"/>
        <c:lblAlgn val="ctr"/>
        <c:lblOffset val="100"/>
        <c:noMultiLvlLbl val="0"/>
      </c:catAx>
      <c:valAx>
        <c:axId val="78127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4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_xlchart.v1.10</cx:f>
      </cx:numDim>
    </cx:data>
  </cx:chartData>
  <cx:chart>
    <cx:title pos="t" align="ctr" overlay="0">
      <cx:tx>
        <cx:txData>
          <cx:v>THE DEFECT FREQUENCIES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THE DEFECT FREQUENCIES</a:t>
          </a:r>
        </a:p>
      </cx:txPr>
    </cx:title>
    <cx:plotArea>
      <cx:plotAreaRegion>
        <cx:series layoutId="clusteredColumn" uniqueId="{2E385263-BC76-4059-8563-B4520D67A065}" formatIdx="0">
          <cx:spPr>
            <a:effectLst>
              <a:glow rad="50800">
                <a:schemeClr val="accent2"/>
              </a:glow>
              <a:outerShdw dist="50800" dir="5400000" algn="ctr" rotWithShape="0">
                <a:schemeClr val="accent2"/>
              </a:outerShdw>
              <a:softEdge rad="0"/>
            </a:effectLst>
          </cx:spPr>
          <cx:dataId val="0"/>
          <cx:layoutPr>
            <cx:binning intervalClosed="r">
              <cx:binSize val="5"/>
            </cx:binning>
          </cx:layoutPr>
        </cx:series>
      </cx:plotAreaRegion>
      <cx:axis id="0">
        <cx:catScaling gapWidth="0.280000001"/>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FREQUENCY</a:t>
              </a:r>
            </a:p>
          </cx:txPr>
        </cx:title>
        <cx:tickLabels/>
      </cx:axis>
      <cx:axis id="1">
        <cx:valScaling/>
        <cx:title>
          <cx:tx>
            <cx:txData>
              <cx:v>DEFECT TYPE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 lastClr="FFFFFF">
                      <a:lumMod val="95000"/>
                    </a:sysClr>
                  </a:solidFill>
                  <a:latin typeface="Calibri" panose="020F0502020204030204"/>
                </a:rPr>
                <a:t>DEFECT TYPE</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data id="1">
      <cx:numDim type="val">
        <cx:f dir="row">_xlchart.v1.1</cx:f>
      </cx:numDim>
    </cx:data>
    <cx:data id="2">
      <cx:numDim type="val">
        <cx:f dir="row">_xlchart.v1.2</cx:f>
      </cx:numDim>
    </cx:data>
    <cx:data id="3">
      <cx:numDim type="val">
        <cx:f dir="row">_xlchart.v1.3</cx:f>
      </cx:numDim>
    </cx:data>
    <cx:data id="4">
      <cx:numDim type="val">
        <cx:f dir="row">_xlchart.v1.4</cx:f>
      </cx:numDim>
    </cx:data>
    <cx:data id="5">
      <cx:numDim type="val">
        <cx:f dir="row">_xlchart.v1.5</cx:f>
      </cx:numDim>
    </cx:data>
    <cx:data id="6">
      <cx:numDim type="val">
        <cx:f dir="row">_xlchart.v1.6</cx:f>
      </cx:numDim>
    </cx:data>
    <cx:data id="7">
      <cx:numDim type="val">
        <cx:f dir="row">_xlchart.v1.7</cx:f>
      </cx:numDim>
    </cx:data>
    <cx:data id="8">
      <cx:numDim type="val">
        <cx:f dir="row">_xlchart.v1.8</cx:f>
      </cx:numDim>
    </cx:data>
    <cx:data id="9">
      <cx:numDim type="val">
        <cx:f dir="row">_xlchart.v1.9</cx:f>
      </cx:numDim>
    </cx:data>
  </cx:chartData>
  <cx:chart>
    <cx:title pos="t" align="ctr" overlay="0">
      <cx:tx>
        <cx:txData>
          <cx:v>THE DISTRIBUTION OF RESPONSE TIMES</cx:v>
        </cx:txData>
      </cx:tx>
      <cx:txPr>
        <a:bodyPr spcFirstLastPara="1" vertOverflow="ellipsis" horzOverflow="overflow" wrap="square" lIns="0" tIns="0" rIns="0" bIns="0" anchor="ctr" anchorCtr="1"/>
        <a:lstStyle/>
        <a:p>
          <a:pPr algn="ctr" rtl="0">
            <a:defRPr/>
          </a:pPr>
          <a:r>
            <a:rPr lang="en-US" sz="1600" b="1" i="0" u="sng"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THE DISTRIBUTION OF RESPONSE TIMES</a:t>
          </a:r>
        </a:p>
      </cx:txPr>
    </cx:title>
    <cx:plotArea>
      <cx:plotAreaRegion>
        <cx:series layoutId="clusteredColumn" uniqueId="{68687EAC-EDD4-4551-9023-BC13206F3A1A}" formatIdx="0">
          <cx:dataLabels pos="outEnd">
            <cx:visibility seriesName="0" categoryName="0" value="1"/>
            <cx:separator>, </cx:separator>
          </cx:dataLabels>
          <cx:dataId val="0"/>
          <cx:layoutPr>
            <cx:binning intervalClosed="r">
              <cx:binSize val="5"/>
            </cx:binning>
          </cx:layoutPr>
        </cx:series>
        <cx:series layoutId="clusteredColumn" hidden="1" uniqueId="{F9BE611A-0FAE-45F5-B94F-6923019ECE3F}" formatIdx="1">
          <cx:dataLabels pos="outEnd">
            <cx:visibility seriesName="0" categoryName="0" value="1"/>
            <cx:separator>, </cx:separator>
          </cx:dataLabels>
          <cx:dataId val="1"/>
          <cx:layoutPr>
            <cx:binning intervalClosed="r"/>
          </cx:layoutPr>
        </cx:series>
        <cx:series layoutId="clusteredColumn" hidden="1" uniqueId="{B84D8113-0DD6-4580-A0CF-EA6014AB81C7}" formatIdx="2">
          <cx:dataLabels pos="outEnd">
            <cx:visibility seriesName="0" categoryName="0" value="1"/>
            <cx:separator>, </cx:separator>
          </cx:dataLabels>
          <cx:dataId val="2"/>
          <cx:layoutPr>
            <cx:binning intervalClosed="r"/>
          </cx:layoutPr>
        </cx:series>
        <cx:series layoutId="clusteredColumn" hidden="1" uniqueId="{212C1C67-9893-4C9F-B3CA-1F6C2A54BDFC}" formatIdx="3">
          <cx:dataLabels pos="outEnd">
            <cx:visibility seriesName="0" categoryName="0" value="1"/>
            <cx:separator>, </cx:separator>
          </cx:dataLabels>
          <cx:dataId val="3"/>
          <cx:layoutPr>
            <cx:binning intervalClosed="r"/>
          </cx:layoutPr>
        </cx:series>
        <cx:series layoutId="clusteredColumn" hidden="1" uniqueId="{76AF5ECB-C76A-4CC4-BA17-A54F12ADE621}" formatIdx="4">
          <cx:dataLabels pos="outEnd">
            <cx:visibility seriesName="0" categoryName="0" value="1"/>
            <cx:separator>, </cx:separator>
          </cx:dataLabels>
          <cx:dataId val="4"/>
          <cx:layoutPr>
            <cx:binning intervalClosed="r"/>
          </cx:layoutPr>
        </cx:series>
        <cx:series layoutId="clusteredColumn" hidden="1" uniqueId="{57782AFE-721E-4307-99E8-7E8675870BC0}" formatIdx="5">
          <cx:dataLabels pos="outEnd">
            <cx:visibility seriesName="0" categoryName="0" value="1"/>
            <cx:separator>, </cx:separator>
          </cx:dataLabels>
          <cx:dataId val="5"/>
          <cx:layoutPr>
            <cx:binning intervalClosed="r"/>
          </cx:layoutPr>
        </cx:series>
        <cx:series layoutId="clusteredColumn" hidden="1" uniqueId="{72BE8112-7392-406A-B76D-86F932928D0E}" formatIdx="6">
          <cx:dataLabels pos="outEnd">
            <cx:visibility seriesName="0" categoryName="0" value="1"/>
            <cx:separator>, </cx:separator>
          </cx:dataLabels>
          <cx:dataId val="6"/>
          <cx:layoutPr>
            <cx:binning intervalClosed="r"/>
          </cx:layoutPr>
        </cx:series>
        <cx:series layoutId="clusteredColumn" hidden="1" uniqueId="{A1CEB62B-919C-43C3-B0FF-15FBABFF926C}" formatIdx="7">
          <cx:dataLabels pos="outEnd">
            <cx:visibility seriesName="0" categoryName="0" value="1"/>
            <cx:separator>, </cx:separator>
          </cx:dataLabels>
          <cx:dataId val="7"/>
          <cx:layoutPr>
            <cx:binning intervalClosed="r"/>
          </cx:layoutPr>
        </cx:series>
        <cx:series layoutId="clusteredColumn" hidden="1" uniqueId="{A0F57E0E-9AAB-407D-A453-DB386FC4962D}" formatIdx="8">
          <cx:dataLabels pos="outEnd">
            <cx:visibility seriesName="0" categoryName="0" value="1"/>
            <cx:separator>, </cx:separator>
          </cx:dataLabels>
          <cx:dataId val="8"/>
          <cx:layoutPr>
            <cx:binning intervalClosed="r"/>
          </cx:layoutPr>
        </cx:series>
        <cx:series layoutId="clusteredColumn" hidden="1" uniqueId="{07DB163B-A707-442E-88D5-C8986B35C79F}" formatIdx="9">
          <cx:dataLabels pos="outEnd">
            <cx:visibility seriesName="0" categoryName="0" value="1"/>
            <cx:separator>, </cx:separator>
          </cx:dataLabels>
          <cx:dataId val="9"/>
          <cx:layoutPr>
            <cx:binning intervalClosed="r"/>
          </cx:layoutPr>
        </cx:series>
      </cx:plotAreaRegion>
      <cx:axis id="0">
        <cx:catScaling gapWidth="0"/>
        <cx:title>
          <cx:tx>
            <cx:txData>
              <cx:v>TIME</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 lastClr="FFFFFF">
                      <a:lumMod val="95000"/>
                    </a:sysClr>
                  </a:solidFill>
                  <a:latin typeface="Calibri" panose="020F0502020204030204"/>
                </a:rPr>
                <a:t>TIME</a:t>
              </a:r>
            </a:p>
          </cx:txPr>
        </cx:title>
        <cx:tickLabels/>
      </cx:axis>
      <cx:axis id="1">
        <cx:valScaling/>
        <cx:title>
          <cx:tx>
            <cx:txData>
              <cx:v>RANGE</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 lastClr="FFFFFF">
                      <a:lumMod val="95000"/>
                    </a:sysClr>
                  </a:solidFill>
                  <a:latin typeface="Calibri" panose="020F0502020204030204"/>
                </a:rPr>
                <a:t>RANGE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310</xdr:row>
      <xdr:rowOff>10584</xdr:rowOff>
    </xdr:from>
    <xdr:to>
      <xdr:col>13</xdr:col>
      <xdr:colOff>0</xdr:colOff>
      <xdr:row>328</xdr:row>
      <xdr:rowOff>9524</xdr:rowOff>
    </xdr:to>
    <xdr:graphicFrame macro="">
      <xdr:nvGraphicFramePr>
        <xdr:cNvPr id="4" name="Chart 3">
          <a:extLst>
            <a:ext uri="{FF2B5EF4-FFF2-40B4-BE49-F238E27FC236}">
              <a16:creationId xmlns:a16="http://schemas.microsoft.com/office/drawing/2014/main" id="{6F24886C-0086-C486-80C8-32BF930D0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7111</xdr:colOff>
      <xdr:row>334</xdr:row>
      <xdr:rowOff>4695</xdr:rowOff>
    </xdr:from>
    <xdr:to>
      <xdr:col>13</xdr:col>
      <xdr:colOff>10824</xdr:colOff>
      <xdr:row>351</xdr:row>
      <xdr:rowOff>9524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81A368-4BEC-722E-407D-DD0B25DF9A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6236" y="67251195"/>
              <a:ext cx="8442863" cy="34147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10850</xdr:colOff>
      <xdr:row>401</xdr:row>
      <xdr:rowOff>8921</xdr:rowOff>
    </xdr:from>
    <xdr:to>
      <xdr:col>13</xdr:col>
      <xdr:colOff>0</xdr:colOff>
      <xdr:row>419</xdr:row>
      <xdr:rowOff>9525</xdr:rowOff>
    </xdr:to>
    <xdr:graphicFrame macro="">
      <xdr:nvGraphicFramePr>
        <xdr:cNvPr id="3" name="Chart 2">
          <a:extLst>
            <a:ext uri="{FF2B5EF4-FFF2-40B4-BE49-F238E27FC236}">
              <a16:creationId xmlns:a16="http://schemas.microsoft.com/office/drawing/2014/main" id="{62D16776-01EE-3230-69BD-94B364BED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6742</xdr:colOff>
      <xdr:row>464</xdr:row>
      <xdr:rowOff>194597</xdr:rowOff>
    </xdr:from>
    <xdr:to>
      <xdr:col>13</xdr:col>
      <xdr:colOff>10242</xdr:colOff>
      <xdr:row>484</xdr:row>
      <xdr:rowOff>8429</xdr:rowOff>
    </xdr:to>
    <xdr:graphicFrame macro="">
      <xdr:nvGraphicFramePr>
        <xdr:cNvPr id="14" name="Chart 13">
          <a:extLst>
            <a:ext uri="{FF2B5EF4-FFF2-40B4-BE49-F238E27FC236}">
              <a16:creationId xmlns:a16="http://schemas.microsoft.com/office/drawing/2014/main" id="{38FCD2D2-1140-FFB1-67AA-1B741FFAE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8192</xdr:colOff>
      <xdr:row>504</xdr:row>
      <xdr:rowOff>10243</xdr:rowOff>
    </xdr:from>
    <xdr:to>
      <xdr:col>13</xdr:col>
      <xdr:colOff>0</xdr:colOff>
      <xdr:row>522</xdr:row>
      <xdr:rowOff>1</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1759348-849D-6027-332F-09342015DA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27317" y="101346718"/>
              <a:ext cx="8430958" cy="35902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3072</xdr:colOff>
      <xdr:row>535</xdr:row>
      <xdr:rowOff>194598</xdr:rowOff>
    </xdr:from>
    <xdr:to>
      <xdr:col>13</xdr:col>
      <xdr:colOff>19639</xdr:colOff>
      <xdr:row>555</xdr:row>
      <xdr:rowOff>1</xdr:rowOff>
    </xdr:to>
    <xdr:graphicFrame macro="">
      <xdr:nvGraphicFramePr>
        <xdr:cNvPr id="18" name="Chart 17">
          <a:extLst>
            <a:ext uri="{FF2B5EF4-FFF2-40B4-BE49-F238E27FC236}">
              <a16:creationId xmlns:a16="http://schemas.microsoft.com/office/drawing/2014/main" id="{88583903-48DB-256F-1E63-367A84219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604470</xdr:colOff>
      <xdr:row>568</xdr:row>
      <xdr:rowOff>7327</xdr:rowOff>
    </xdr:from>
    <xdr:to>
      <xdr:col>13</xdr:col>
      <xdr:colOff>9819</xdr:colOff>
      <xdr:row>586</xdr:row>
      <xdr:rowOff>14653</xdr:rowOff>
    </xdr:to>
    <xdr:graphicFrame macro="">
      <xdr:nvGraphicFramePr>
        <xdr:cNvPr id="19" name="Chart 18">
          <a:extLst>
            <a:ext uri="{FF2B5EF4-FFF2-40B4-BE49-F238E27FC236}">
              <a16:creationId xmlns:a16="http://schemas.microsoft.com/office/drawing/2014/main" id="{E575AC31-B64B-04B0-D507-173B60102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1334</xdr:colOff>
      <xdr:row>377</xdr:row>
      <xdr:rowOff>181774</xdr:rowOff>
    </xdr:from>
    <xdr:to>
      <xdr:col>13</xdr:col>
      <xdr:colOff>4005</xdr:colOff>
      <xdr:row>395</xdr:row>
      <xdr:rowOff>190500</xdr:rowOff>
    </xdr:to>
    <xdr:graphicFrame macro="">
      <xdr:nvGraphicFramePr>
        <xdr:cNvPr id="11" name="Chart 10">
          <a:extLst>
            <a:ext uri="{FF2B5EF4-FFF2-40B4-BE49-F238E27FC236}">
              <a16:creationId xmlns:a16="http://schemas.microsoft.com/office/drawing/2014/main" id="{DA7B0DAC-D495-966D-6B79-29D0F974C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4535</xdr:colOff>
      <xdr:row>434</xdr:row>
      <xdr:rowOff>11793</xdr:rowOff>
    </xdr:from>
    <xdr:to>
      <xdr:col>13</xdr:col>
      <xdr:colOff>1</xdr:colOff>
      <xdr:row>453</xdr:row>
      <xdr:rowOff>11340</xdr:rowOff>
    </xdr:to>
    <xdr:graphicFrame macro="">
      <xdr:nvGraphicFramePr>
        <xdr:cNvPr id="13" name="Chart 12">
          <a:extLst>
            <a:ext uri="{FF2B5EF4-FFF2-40B4-BE49-F238E27FC236}">
              <a16:creationId xmlns:a16="http://schemas.microsoft.com/office/drawing/2014/main" id="{ED9E8875-A7B0-5749-98AD-28903B8B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44"/>
  <sheetViews>
    <sheetView tabSelected="1" zoomScale="111" zoomScaleNormal="100" workbookViewId="0">
      <selection activeCell="L6" sqref="L6"/>
    </sheetView>
  </sheetViews>
  <sheetFormatPr defaultRowHeight="15.75" x14ac:dyDescent="0.25"/>
  <cols>
    <col min="1" max="1" width="9.28515625" style="2" bestFit="1" customWidth="1"/>
    <col min="2" max="2" width="12" style="2" bestFit="1" customWidth="1"/>
    <col min="3" max="3" width="10.28515625" style="2" customWidth="1"/>
    <col min="4" max="4" width="12.5703125" style="2" bestFit="1" customWidth="1"/>
    <col min="5" max="5" width="11.140625" style="2" bestFit="1" customWidth="1"/>
    <col min="6" max="6" width="12" style="2" bestFit="1" customWidth="1"/>
    <col min="7" max="7" width="9.28515625" style="2" bestFit="1" customWidth="1"/>
    <col min="8" max="8" width="9.5703125" style="2" bestFit="1" customWidth="1"/>
    <col min="9" max="9" width="9.28515625" style="2" bestFit="1" customWidth="1"/>
    <col min="10" max="10" width="9.140625" style="2" customWidth="1"/>
    <col min="11" max="12" width="11" style="2" bestFit="1" customWidth="1"/>
    <col min="13" max="14" width="9.28515625" style="2" bestFit="1" customWidth="1"/>
    <col min="15" max="16384" width="9.140625" style="2"/>
  </cols>
  <sheetData>
    <row r="1" spans="1:14" x14ac:dyDescent="0.25">
      <c r="A1" s="102" t="s">
        <v>38</v>
      </c>
      <c r="B1" s="103"/>
      <c r="C1" s="103"/>
      <c r="D1" s="103"/>
      <c r="E1" s="103"/>
      <c r="F1" s="103"/>
      <c r="G1" s="103"/>
      <c r="H1" s="103"/>
      <c r="I1" s="103"/>
      <c r="J1" s="103"/>
      <c r="K1" s="103"/>
      <c r="L1" s="103"/>
      <c r="M1" s="103"/>
      <c r="N1" s="104"/>
    </row>
    <row r="2" spans="1:14" x14ac:dyDescent="0.25">
      <c r="A2" s="105"/>
      <c r="B2" s="106"/>
      <c r="C2" s="106"/>
      <c r="D2" s="106"/>
      <c r="E2" s="106"/>
      <c r="F2" s="106"/>
      <c r="G2" s="106"/>
      <c r="H2" s="106"/>
      <c r="I2" s="106"/>
      <c r="J2" s="106"/>
      <c r="K2" s="106"/>
      <c r="L2" s="106"/>
      <c r="M2" s="106"/>
      <c r="N2" s="107"/>
    </row>
    <row r="3" spans="1:14" x14ac:dyDescent="0.25">
      <c r="A3" s="105"/>
      <c r="B3" s="106"/>
      <c r="C3" s="106"/>
      <c r="D3" s="106"/>
      <c r="E3" s="106"/>
      <c r="F3" s="106"/>
      <c r="G3" s="106"/>
      <c r="H3" s="106"/>
      <c r="I3" s="106"/>
      <c r="J3" s="106"/>
      <c r="K3" s="106"/>
      <c r="L3" s="106"/>
      <c r="M3" s="106"/>
      <c r="N3" s="107"/>
    </row>
    <row r="4" spans="1:14" ht="16.5" thickBot="1" x14ac:dyDescent="0.3">
      <c r="A4" s="108"/>
      <c r="B4" s="109"/>
      <c r="C4" s="109"/>
      <c r="D4" s="109"/>
      <c r="E4" s="109"/>
      <c r="F4" s="109"/>
      <c r="G4" s="109"/>
      <c r="H4" s="109"/>
      <c r="I4" s="109"/>
      <c r="J4" s="109"/>
      <c r="K4" s="109"/>
      <c r="L4" s="109"/>
      <c r="M4" s="109"/>
      <c r="N4" s="110"/>
    </row>
    <row r="5" spans="1:14" ht="15" customHeight="1" x14ac:dyDescent="0.25">
      <c r="A5" s="26"/>
      <c r="N5" s="27"/>
    </row>
    <row r="6" spans="1:14" x14ac:dyDescent="0.25">
      <c r="A6" s="6" t="s">
        <v>17</v>
      </c>
      <c r="B6" s="8">
        <v>1</v>
      </c>
      <c r="C6" s="8">
        <v>2</v>
      </c>
      <c r="D6" s="8">
        <v>3</v>
      </c>
      <c r="E6" s="8">
        <v>4</v>
      </c>
      <c r="N6" s="27"/>
    </row>
    <row r="7" spans="1:14" x14ac:dyDescent="0.25">
      <c r="A7" s="6" t="s">
        <v>18</v>
      </c>
      <c r="B7" s="8">
        <v>50</v>
      </c>
      <c r="C7" s="8">
        <v>60</v>
      </c>
      <c r="D7" s="8">
        <v>55</v>
      </c>
      <c r="E7" s="8">
        <v>70</v>
      </c>
      <c r="N7" s="27"/>
    </row>
    <row r="8" spans="1:14" x14ac:dyDescent="0.25">
      <c r="A8" s="5"/>
      <c r="B8" s="1"/>
      <c r="N8" s="27"/>
    </row>
    <row r="9" spans="1:14" x14ac:dyDescent="0.25">
      <c r="A9" s="93" t="s">
        <v>10</v>
      </c>
      <c r="B9" s="94"/>
      <c r="C9" s="94"/>
      <c r="D9" s="94"/>
      <c r="E9" s="94"/>
      <c r="F9" s="94"/>
      <c r="G9" s="94"/>
      <c r="H9" s="94"/>
      <c r="I9" s="94"/>
      <c r="J9" s="94"/>
      <c r="K9" s="94"/>
      <c r="L9" s="94"/>
      <c r="M9" s="94"/>
      <c r="N9" s="95"/>
    </row>
    <row r="10" spans="1:14" x14ac:dyDescent="0.25">
      <c r="A10" s="26"/>
      <c r="N10" s="27"/>
    </row>
    <row r="11" spans="1:14" x14ac:dyDescent="0.25">
      <c r="A11" s="28" t="s">
        <v>7</v>
      </c>
      <c r="B11" s="29"/>
      <c r="C11" s="29"/>
      <c r="D11" s="29"/>
      <c r="E11" s="29"/>
      <c r="F11" s="29"/>
      <c r="G11" s="29"/>
      <c r="N11" s="27"/>
    </row>
    <row r="12" spans="1:14" x14ac:dyDescent="0.25">
      <c r="A12" s="30" t="s">
        <v>2</v>
      </c>
      <c r="B12" s="9">
        <f>AVERAGE(B7:E7)</f>
        <v>58.75</v>
      </c>
      <c r="C12" s="9" t="s">
        <v>3</v>
      </c>
      <c r="N12" s="27"/>
    </row>
    <row r="13" spans="1:14" x14ac:dyDescent="0.25">
      <c r="A13" s="26"/>
      <c r="N13" s="27"/>
    </row>
    <row r="14" spans="1:14" x14ac:dyDescent="0.25">
      <c r="A14" s="28" t="s">
        <v>0</v>
      </c>
      <c r="B14" s="29"/>
      <c r="C14" s="29"/>
      <c r="D14" s="29"/>
      <c r="E14" s="29"/>
      <c r="F14" s="29"/>
      <c r="G14" s="29"/>
      <c r="H14" s="29"/>
      <c r="N14" s="27"/>
    </row>
    <row r="15" spans="1:14" x14ac:dyDescent="0.25">
      <c r="A15" s="31" t="s">
        <v>2</v>
      </c>
      <c r="B15" s="9">
        <f>MEDIAN(B7:E7)</f>
        <v>57.5</v>
      </c>
      <c r="C15" s="9" t="s">
        <v>3</v>
      </c>
      <c r="N15" s="27"/>
    </row>
    <row r="16" spans="1:14" x14ac:dyDescent="0.25">
      <c r="A16" s="26"/>
      <c r="N16" s="27"/>
    </row>
    <row r="17" spans="1:14" x14ac:dyDescent="0.25">
      <c r="A17" s="28" t="s">
        <v>1</v>
      </c>
      <c r="B17" s="29"/>
      <c r="C17" s="29"/>
      <c r="D17" s="29"/>
      <c r="E17" s="29"/>
      <c r="F17" s="29"/>
      <c r="G17" s="29"/>
      <c r="H17" s="29"/>
      <c r="I17" s="29"/>
      <c r="J17" s="29"/>
      <c r="N17" s="27"/>
    </row>
    <row r="18" spans="1:14" ht="16.5" thickBot="1" x14ac:dyDescent="0.3">
      <c r="A18" s="32" t="s">
        <v>2</v>
      </c>
      <c r="B18" s="19" t="e">
        <f>MODE(B7:E7)</f>
        <v>#N/A</v>
      </c>
      <c r="C18" s="22"/>
      <c r="D18" s="33"/>
      <c r="E18" s="33"/>
      <c r="F18" s="33"/>
      <c r="G18" s="33"/>
      <c r="H18" s="33"/>
      <c r="I18" s="33"/>
      <c r="J18" s="33"/>
      <c r="K18" s="33"/>
      <c r="L18" s="33"/>
      <c r="M18" s="33"/>
      <c r="N18" s="34"/>
    </row>
    <row r="19" spans="1:14" ht="16.5" thickBot="1" x14ac:dyDescent="0.3"/>
    <row r="20" spans="1:14" ht="15" customHeight="1" x14ac:dyDescent="0.25">
      <c r="A20" s="111" t="s">
        <v>39</v>
      </c>
      <c r="B20" s="112"/>
      <c r="C20" s="112"/>
      <c r="D20" s="112"/>
      <c r="E20" s="112"/>
      <c r="F20" s="112"/>
      <c r="G20" s="112"/>
      <c r="H20" s="112"/>
      <c r="I20" s="112"/>
      <c r="J20" s="112"/>
      <c r="K20" s="112"/>
      <c r="L20" s="112"/>
      <c r="M20" s="112"/>
      <c r="N20" s="113"/>
    </row>
    <row r="21" spans="1:14" x14ac:dyDescent="0.25">
      <c r="A21" s="114"/>
      <c r="B21" s="115"/>
      <c r="C21" s="115"/>
      <c r="D21" s="115"/>
      <c r="E21" s="115"/>
      <c r="F21" s="115"/>
      <c r="G21" s="115"/>
      <c r="H21" s="115"/>
      <c r="I21" s="115"/>
      <c r="J21" s="115"/>
      <c r="K21" s="115"/>
      <c r="L21" s="115"/>
      <c r="M21" s="115"/>
      <c r="N21" s="116"/>
    </row>
    <row r="22" spans="1:14" x14ac:dyDescent="0.25">
      <c r="A22" s="114"/>
      <c r="B22" s="115"/>
      <c r="C22" s="115"/>
      <c r="D22" s="115"/>
      <c r="E22" s="115"/>
      <c r="F22" s="115"/>
      <c r="G22" s="115"/>
      <c r="H22" s="115"/>
      <c r="I22" s="115"/>
      <c r="J22" s="115"/>
      <c r="K22" s="115"/>
      <c r="L22" s="115"/>
      <c r="M22" s="115"/>
      <c r="N22" s="116"/>
    </row>
    <row r="23" spans="1:14" ht="16.5" thickBot="1" x14ac:dyDescent="0.3">
      <c r="A23" s="117"/>
      <c r="B23" s="118"/>
      <c r="C23" s="118"/>
      <c r="D23" s="118"/>
      <c r="E23" s="118"/>
      <c r="F23" s="118"/>
      <c r="G23" s="118"/>
      <c r="H23" s="118"/>
      <c r="I23" s="118"/>
      <c r="J23" s="118"/>
      <c r="K23" s="118"/>
      <c r="L23" s="118"/>
      <c r="M23" s="118"/>
      <c r="N23" s="119"/>
    </row>
    <row r="24" spans="1:14" x14ac:dyDescent="0.25">
      <c r="A24" s="26" t="s">
        <v>8</v>
      </c>
      <c r="N24" s="27"/>
    </row>
    <row r="25" spans="1:14" x14ac:dyDescent="0.25">
      <c r="A25" s="13">
        <v>15</v>
      </c>
      <c r="B25" s="8">
        <v>10</v>
      </c>
      <c r="C25" s="8">
        <v>20</v>
      </c>
      <c r="D25" s="8">
        <v>25</v>
      </c>
      <c r="E25" s="8">
        <v>15</v>
      </c>
      <c r="F25" s="8">
        <v>10</v>
      </c>
      <c r="G25" s="8">
        <v>30</v>
      </c>
      <c r="H25" s="8">
        <v>20</v>
      </c>
      <c r="I25" s="8">
        <v>15</v>
      </c>
      <c r="J25" s="8">
        <v>10</v>
      </c>
      <c r="N25" s="27"/>
    </row>
    <row r="26" spans="1:14" x14ac:dyDescent="0.25">
      <c r="A26" s="13">
        <v>10</v>
      </c>
      <c r="B26" s="8">
        <v>25</v>
      </c>
      <c r="C26" s="8">
        <v>15</v>
      </c>
      <c r="D26" s="8">
        <v>20</v>
      </c>
      <c r="E26" s="8">
        <v>20</v>
      </c>
      <c r="F26" s="8">
        <v>15</v>
      </c>
      <c r="G26" s="8">
        <v>10</v>
      </c>
      <c r="H26" s="8">
        <v>10</v>
      </c>
      <c r="I26" s="8">
        <v>20</v>
      </c>
      <c r="J26" s="8">
        <v>25</v>
      </c>
      <c r="N26" s="27"/>
    </row>
    <row r="27" spans="1:14" x14ac:dyDescent="0.25">
      <c r="A27" s="26"/>
      <c r="N27" s="27"/>
    </row>
    <row r="28" spans="1:14" x14ac:dyDescent="0.25">
      <c r="A28" s="93" t="s">
        <v>10</v>
      </c>
      <c r="B28" s="94"/>
      <c r="C28" s="94"/>
      <c r="D28" s="94"/>
      <c r="E28" s="94"/>
      <c r="F28" s="94"/>
      <c r="G28" s="94"/>
      <c r="H28" s="94"/>
      <c r="I28" s="94"/>
      <c r="J28" s="94"/>
      <c r="K28" s="94"/>
      <c r="L28" s="94"/>
      <c r="M28" s="94"/>
      <c r="N28" s="95"/>
    </row>
    <row r="29" spans="1:14" x14ac:dyDescent="0.25">
      <c r="A29" s="26"/>
      <c r="N29" s="27"/>
    </row>
    <row r="30" spans="1:14" x14ac:dyDescent="0.25">
      <c r="A30" s="28" t="s">
        <v>4</v>
      </c>
      <c r="B30" s="29"/>
      <c r="C30" s="29"/>
      <c r="D30" s="29"/>
      <c r="E30" s="29"/>
      <c r="F30" s="29"/>
      <c r="G30" s="29"/>
      <c r="H30" s="29"/>
      <c r="N30" s="27"/>
    </row>
    <row r="31" spans="1:14" x14ac:dyDescent="0.25">
      <c r="A31" s="30" t="s">
        <v>2</v>
      </c>
      <c r="B31" s="9">
        <f>AVERAGE(A25:J26)</f>
        <v>17</v>
      </c>
      <c r="C31" s="9" t="s">
        <v>9</v>
      </c>
      <c r="N31" s="27"/>
    </row>
    <row r="32" spans="1:14" x14ac:dyDescent="0.25">
      <c r="A32" s="26"/>
      <c r="N32" s="27"/>
    </row>
    <row r="33" spans="1:14" x14ac:dyDescent="0.25">
      <c r="A33" s="28" t="s">
        <v>5</v>
      </c>
      <c r="B33" s="29"/>
      <c r="C33" s="29"/>
      <c r="D33" s="29"/>
      <c r="E33" s="29"/>
      <c r="F33" s="29"/>
      <c r="G33" s="29"/>
      <c r="H33" s="29"/>
      <c r="N33" s="27"/>
    </row>
    <row r="34" spans="1:14" x14ac:dyDescent="0.25">
      <c r="A34" s="30" t="s">
        <v>2</v>
      </c>
      <c r="B34" s="9">
        <f>MEDIAN(A25:J26)</f>
        <v>15</v>
      </c>
      <c r="C34" s="9" t="s">
        <v>9</v>
      </c>
      <c r="N34" s="27"/>
    </row>
    <row r="35" spans="1:14" x14ac:dyDescent="0.25">
      <c r="A35" s="26"/>
      <c r="N35" s="27"/>
    </row>
    <row r="36" spans="1:14" x14ac:dyDescent="0.25">
      <c r="A36" s="28" t="s">
        <v>6</v>
      </c>
      <c r="B36" s="29"/>
      <c r="C36" s="29"/>
      <c r="D36" s="29"/>
      <c r="E36" s="29"/>
      <c r="F36" s="29"/>
      <c r="G36" s="29"/>
      <c r="H36" s="29"/>
      <c r="I36" s="29"/>
      <c r="N36" s="27"/>
    </row>
    <row r="37" spans="1:14" ht="16.5" thickBot="1" x14ac:dyDescent="0.3">
      <c r="A37" s="35" t="s">
        <v>2</v>
      </c>
      <c r="B37" s="22">
        <f>MOD(A26,60)</f>
        <v>10</v>
      </c>
      <c r="C37" s="22" t="s">
        <v>9</v>
      </c>
      <c r="D37" s="33"/>
      <c r="E37" s="33"/>
      <c r="F37" s="33"/>
      <c r="G37" s="33"/>
      <c r="H37" s="33"/>
      <c r="I37" s="33"/>
      <c r="J37" s="33"/>
      <c r="K37" s="33"/>
      <c r="L37" s="33"/>
      <c r="M37" s="33"/>
      <c r="N37" s="34"/>
    </row>
    <row r="38" spans="1:14" ht="16.5" thickBot="1" x14ac:dyDescent="0.3"/>
    <row r="39" spans="1:14" ht="15" customHeight="1" x14ac:dyDescent="0.25">
      <c r="A39" s="111" t="s">
        <v>40</v>
      </c>
      <c r="B39" s="112"/>
      <c r="C39" s="112"/>
      <c r="D39" s="112"/>
      <c r="E39" s="112"/>
      <c r="F39" s="112"/>
      <c r="G39" s="112"/>
      <c r="H39" s="112"/>
      <c r="I39" s="112"/>
      <c r="J39" s="112"/>
      <c r="K39" s="112"/>
      <c r="L39" s="112"/>
      <c r="M39" s="112"/>
      <c r="N39" s="113"/>
    </row>
    <row r="40" spans="1:14" x14ac:dyDescent="0.25">
      <c r="A40" s="114"/>
      <c r="B40" s="115"/>
      <c r="C40" s="115"/>
      <c r="D40" s="115"/>
      <c r="E40" s="115"/>
      <c r="F40" s="115"/>
      <c r="G40" s="115"/>
      <c r="H40" s="115"/>
      <c r="I40" s="115"/>
      <c r="J40" s="115"/>
      <c r="K40" s="115"/>
      <c r="L40" s="115"/>
      <c r="M40" s="115"/>
      <c r="N40" s="116"/>
    </row>
    <row r="41" spans="1:14" x14ac:dyDescent="0.25">
      <c r="A41" s="114"/>
      <c r="B41" s="115"/>
      <c r="C41" s="115"/>
      <c r="D41" s="115"/>
      <c r="E41" s="115"/>
      <c r="F41" s="115"/>
      <c r="G41" s="115"/>
      <c r="H41" s="115"/>
      <c r="I41" s="115"/>
      <c r="J41" s="115"/>
      <c r="K41" s="115"/>
      <c r="L41" s="115"/>
      <c r="M41" s="115"/>
      <c r="N41" s="116"/>
    </row>
    <row r="42" spans="1:14" ht="16.5" thickBot="1" x14ac:dyDescent="0.3">
      <c r="A42" s="117"/>
      <c r="B42" s="118"/>
      <c r="C42" s="118"/>
      <c r="D42" s="118"/>
      <c r="E42" s="118"/>
      <c r="F42" s="118"/>
      <c r="G42" s="118"/>
      <c r="H42" s="118"/>
      <c r="I42" s="118"/>
      <c r="J42" s="118"/>
      <c r="K42" s="118"/>
      <c r="L42" s="118"/>
      <c r="M42" s="118"/>
      <c r="N42" s="119"/>
    </row>
    <row r="43" spans="1:14" x14ac:dyDescent="0.25">
      <c r="A43" s="26" t="s">
        <v>12</v>
      </c>
      <c r="N43" s="27"/>
    </row>
    <row r="44" spans="1:14" x14ac:dyDescent="0.25">
      <c r="A44" s="13">
        <v>3</v>
      </c>
      <c r="B44" s="8">
        <v>2</v>
      </c>
      <c r="C44" s="8">
        <v>5</v>
      </c>
      <c r="D44" s="8">
        <v>4</v>
      </c>
      <c r="E44" s="8">
        <v>7</v>
      </c>
      <c r="F44" s="8">
        <v>2</v>
      </c>
      <c r="G44" s="8">
        <v>3</v>
      </c>
      <c r="H44" s="8">
        <v>3</v>
      </c>
      <c r="I44" s="8">
        <v>1</v>
      </c>
      <c r="J44" s="8">
        <v>6</v>
      </c>
      <c r="N44" s="27"/>
    </row>
    <row r="45" spans="1:14" x14ac:dyDescent="0.25">
      <c r="A45" s="13">
        <v>4</v>
      </c>
      <c r="B45" s="8">
        <v>2</v>
      </c>
      <c r="C45" s="8">
        <v>3</v>
      </c>
      <c r="D45" s="8">
        <v>5</v>
      </c>
      <c r="E45" s="8">
        <v>2</v>
      </c>
      <c r="F45" s="8">
        <v>4</v>
      </c>
      <c r="G45" s="8">
        <v>2</v>
      </c>
      <c r="H45" s="8">
        <v>1</v>
      </c>
      <c r="I45" s="8">
        <v>3</v>
      </c>
      <c r="J45" s="8">
        <v>5</v>
      </c>
      <c r="N45" s="27"/>
    </row>
    <row r="46" spans="1:14" x14ac:dyDescent="0.25">
      <c r="A46" s="13">
        <v>6</v>
      </c>
      <c r="B46" s="8">
        <v>3</v>
      </c>
      <c r="C46" s="8">
        <v>2</v>
      </c>
      <c r="D46" s="8">
        <v>1</v>
      </c>
      <c r="E46" s="8">
        <v>4</v>
      </c>
      <c r="F46" s="8">
        <v>2</v>
      </c>
      <c r="G46" s="8">
        <v>4</v>
      </c>
      <c r="H46" s="8">
        <v>5</v>
      </c>
      <c r="I46" s="8">
        <v>3</v>
      </c>
      <c r="J46" s="8">
        <v>2</v>
      </c>
      <c r="N46" s="27"/>
    </row>
    <row r="47" spans="1:14" x14ac:dyDescent="0.25">
      <c r="A47" s="13">
        <v>7</v>
      </c>
      <c r="B47" s="8">
        <v>2</v>
      </c>
      <c r="C47" s="8">
        <v>3</v>
      </c>
      <c r="D47" s="8">
        <v>4</v>
      </c>
      <c r="E47" s="8">
        <v>5</v>
      </c>
      <c r="F47" s="8">
        <v>1</v>
      </c>
      <c r="G47" s="8">
        <v>6</v>
      </c>
      <c r="H47" s="8">
        <v>2</v>
      </c>
      <c r="I47" s="8">
        <v>4</v>
      </c>
      <c r="J47" s="8">
        <v>3</v>
      </c>
      <c r="N47" s="27"/>
    </row>
    <row r="48" spans="1:14" x14ac:dyDescent="0.25">
      <c r="A48" s="13">
        <v>5</v>
      </c>
      <c r="B48" s="8">
        <v>3</v>
      </c>
      <c r="C48" s="8">
        <v>2</v>
      </c>
      <c r="D48" s="8">
        <v>4</v>
      </c>
      <c r="E48" s="8">
        <v>2</v>
      </c>
      <c r="F48" s="8">
        <v>6</v>
      </c>
      <c r="G48" s="8">
        <v>3</v>
      </c>
      <c r="H48" s="8">
        <v>2</v>
      </c>
      <c r="I48" s="8">
        <v>4</v>
      </c>
      <c r="J48" s="8">
        <v>5</v>
      </c>
      <c r="N48" s="27"/>
    </row>
    <row r="49" spans="1:14" x14ac:dyDescent="0.25">
      <c r="A49" s="26"/>
      <c r="N49" s="27"/>
    </row>
    <row r="50" spans="1:14" x14ac:dyDescent="0.25">
      <c r="A50" s="93" t="s">
        <v>10</v>
      </c>
      <c r="B50" s="94"/>
      <c r="C50" s="94"/>
      <c r="D50" s="94"/>
      <c r="E50" s="94"/>
      <c r="F50" s="94"/>
      <c r="G50" s="94"/>
      <c r="H50" s="94"/>
      <c r="I50" s="94"/>
      <c r="J50" s="94"/>
      <c r="K50" s="94"/>
      <c r="L50" s="94"/>
      <c r="M50" s="94"/>
      <c r="N50" s="95"/>
    </row>
    <row r="51" spans="1:14" x14ac:dyDescent="0.25">
      <c r="A51" s="26"/>
      <c r="N51" s="27"/>
    </row>
    <row r="52" spans="1:14" x14ac:dyDescent="0.25">
      <c r="A52" s="28" t="s">
        <v>11</v>
      </c>
      <c r="B52" s="29"/>
      <c r="C52" s="29"/>
      <c r="D52" s="29"/>
      <c r="E52" s="29"/>
      <c r="F52" s="29"/>
      <c r="G52" s="29"/>
      <c r="H52" s="29"/>
      <c r="I52" s="29"/>
      <c r="N52" s="27"/>
    </row>
    <row r="53" spans="1:14" x14ac:dyDescent="0.25">
      <c r="A53" s="30" t="s">
        <v>2</v>
      </c>
      <c r="B53" s="10">
        <f>AVERAGE(A44:J48)</f>
        <v>3.44</v>
      </c>
      <c r="C53" s="9" t="s">
        <v>15</v>
      </c>
      <c r="N53" s="27"/>
    </row>
    <row r="54" spans="1:14" x14ac:dyDescent="0.25">
      <c r="A54" s="26"/>
      <c r="N54" s="27"/>
    </row>
    <row r="55" spans="1:14" x14ac:dyDescent="0.25">
      <c r="A55" s="28" t="s">
        <v>13</v>
      </c>
      <c r="B55" s="29"/>
      <c r="C55" s="29"/>
      <c r="D55" s="29"/>
      <c r="E55" s="29"/>
      <c r="F55" s="29"/>
      <c r="G55" s="29"/>
      <c r="H55" s="29"/>
      <c r="N55" s="27"/>
    </row>
    <row r="56" spans="1:14" x14ac:dyDescent="0.25">
      <c r="A56" s="30" t="s">
        <v>2</v>
      </c>
      <c r="B56" s="9">
        <f>MEDIAN(A44:J48)</f>
        <v>3</v>
      </c>
      <c r="C56" s="9" t="s">
        <v>16</v>
      </c>
      <c r="N56" s="27"/>
    </row>
    <row r="57" spans="1:14" x14ac:dyDescent="0.25">
      <c r="A57" s="26"/>
      <c r="N57" s="27"/>
    </row>
    <row r="58" spans="1:14" x14ac:dyDescent="0.25">
      <c r="A58" s="28" t="s">
        <v>14</v>
      </c>
      <c r="B58" s="29"/>
      <c r="C58" s="29"/>
      <c r="D58" s="29"/>
      <c r="E58" s="29"/>
      <c r="F58" s="29"/>
      <c r="G58" s="29"/>
      <c r="H58" s="29"/>
      <c r="I58" s="29"/>
      <c r="J58" s="29"/>
      <c r="N58" s="27"/>
    </row>
    <row r="59" spans="1:14" ht="16.5" thickBot="1" x14ac:dyDescent="0.3">
      <c r="A59" s="35" t="s">
        <v>2</v>
      </c>
      <c r="B59" s="22">
        <f>MODE(A44:J48)</f>
        <v>2</v>
      </c>
      <c r="C59" s="22" t="s">
        <v>16</v>
      </c>
      <c r="D59" s="33"/>
      <c r="E59" s="33"/>
      <c r="F59" s="33"/>
      <c r="G59" s="33"/>
      <c r="H59" s="33"/>
      <c r="I59" s="33"/>
      <c r="J59" s="33"/>
      <c r="K59" s="33"/>
      <c r="L59" s="33"/>
      <c r="M59" s="33"/>
      <c r="N59" s="34"/>
    </row>
    <row r="60" spans="1:14" ht="16.5" thickBot="1" x14ac:dyDescent="0.3"/>
    <row r="61" spans="1:14" ht="30" customHeight="1" thickBot="1" x14ac:dyDescent="0.3">
      <c r="A61" s="120" t="s">
        <v>19</v>
      </c>
      <c r="B61" s="121"/>
      <c r="C61" s="121"/>
      <c r="D61" s="121"/>
      <c r="E61" s="121"/>
      <c r="F61" s="121"/>
      <c r="G61" s="121"/>
      <c r="H61" s="121"/>
      <c r="I61" s="121"/>
      <c r="J61" s="121"/>
      <c r="K61" s="121"/>
      <c r="L61" s="121"/>
      <c r="M61" s="121"/>
      <c r="N61" s="122"/>
    </row>
    <row r="62" spans="1:14" ht="16.5" thickBot="1" x14ac:dyDescent="0.3"/>
    <row r="63" spans="1:14" ht="15" customHeight="1" x14ac:dyDescent="0.25">
      <c r="A63" s="111" t="s">
        <v>41</v>
      </c>
      <c r="B63" s="112"/>
      <c r="C63" s="112"/>
      <c r="D63" s="112"/>
      <c r="E63" s="112"/>
      <c r="F63" s="112"/>
      <c r="G63" s="112"/>
      <c r="H63" s="112"/>
      <c r="I63" s="112"/>
      <c r="J63" s="112"/>
      <c r="K63" s="112"/>
      <c r="L63" s="112"/>
      <c r="M63" s="112"/>
      <c r="N63" s="113"/>
    </row>
    <row r="64" spans="1:14" x14ac:dyDescent="0.25">
      <c r="A64" s="114"/>
      <c r="B64" s="115"/>
      <c r="C64" s="115"/>
      <c r="D64" s="115"/>
      <c r="E64" s="115"/>
      <c r="F64" s="115"/>
      <c r="G64" s="115"/>
      <c r="H64" s="115"/>
      <c r="I64" s="115"/>
      <c r="J64" s="115"/>
      <c r="K64" s="115"/>
      <c r="L64" s="115"/>
      <c r="M64" s="115"/>
      <c r="N64" s="116"/>
    </row>
    <row r="65" spans="1:14" x14ac:dyDescent="0.25">
      <c r="A65" s="114"/>
      <c r="B65" s="115"/>
      <c r="C65" s="115"/>
      <c r="D65" s="115"/>
      <c r="E65" s="115"/>
      <c r="F65" s="115"/>
      <c r="G65" s="115"/>
      <c r="H65" s="115"/>
      <c r="I65" s="115"/>
      <c r="J65" s="115"/>
      <c r="K65" s="115"/>
      <c r="L65" s="115"/>
      <c r="M65" s="115"/>
      <c r="N65" s="116"/>
    </row>
    <row r="66" spans="1:14" ht="16.5" thickBot="1" x14ac:dyDescent="0.3">
      <c r="A66" s="117"/>
      <c r="B66" s="118"/>
      <c r="C66" s="118"/>
      <c r="D66" s="118"/>
      <c r="E66" s="118"/>
      <c r="F66" s="118"/>
      <c r="G66" s="118"/>
      <c r="H66" s="118"/>
      <c r="I66" s="118"/>
      <c r="J66" s="118"/>
      <c r="K66" s="118"/>
      <c r="L66" s="118"/>
      <c r="M66" s="118"/>
      <c r="N66" s="119"/>
    </row>
    <row r="67" spans="1:14" x14ac:dyDescent="0.25">
      <c r="A67" s="26" t="s">
        <v>46</v>
      </c>
      <c r="N67" s="27"/>
    </row>
    <row r="68" spans="1:14" x14ac:dyDescent="0.25">
      <c r="A68" s="6" t="s">
        <v>20</v>
      </c>
      <c r="B68" s="8">
        <v>1</v>
      </c>
      <c r="C68" s="8">
        <v>2</v>
      </c>
      <c r="D68" s="8">
        <v>3</v>
      </c>
      <c r="E68" s="8">
        <v>4</v>
      </c>
      <c r="F68" s="8">
        <v>5</v>
      </c>
      <c r="G68" s="8">
        <v>6</v>
      </c>
      <c r="H68" s="8">
        <v>7</v>
      </c>
      <c r="I68" s="8">
        <v>8</v>
      </c>
      <c r="J68" s="8">
        <v>9</v>
      </c>
      <c r="K68" s="8">
        <v>10</v>
      </c>
      <c r="N68" s="27"/>
    </row>
    <row r="69" spans="1:14" x14ac:dyDescent="0.25">
      <c r="A69" s="6" t="s">
        <v>21</v>
      </c>
      <c r="B69" s="8">
        <v>120</v>
      </c>
      <c r="C69" s="8">
        <v>110</v>
      </c>
      <c r="D69" s="8">
        <v>130</v>
      </c>
      <c r="E69" s="8">
        <v>115</v>
      </c>
      <c r="F69" s="8">
        <v>125</v>
      </c>
      <c r="G69" s="8">
        <v>105</v>
      </c>
      <c r="H69" s="8">
        <v>135</v>
      </c>
      <c r="I69" s="8">
        <v>115</v>
      </c>
      <c r="J69" s="8">
        <v>125</v>
      </c>
      <c r="K69" s="8">
        <v>140</v>
      </c>
      <c r="N69" s="27"/>
    </row>
    <row r="70" spans="1:14" x14ac:dyDescent="0.25">
      <c r="A70" s="5"/>
      <c r="N70" s="27"/>
    </row>
    <row r="71" spans="1:14" x14ac:dyDescent="0.25">
      <c r="A71" s="93" t="s">
        <v>10</v>
      </c>
      <c r="B71" s="94"/>
      <c r="C71" s="94"/>
      <c r="D71" s="94"/>
      <c r="E71" s="94"/>
      <c r="F71" s="94"/>
      <c r="G71" s="94"/>
      <c r="H71" s="94"/>
      <c r="I71" s="94"/>
      <c r="J71" s="94"/>
      <c r="K71" s="94"/>
      <c r="L71" s="94"/>
      <c r="M71" s="94"/>
      <c r="N71" s="95"/>
    </row>
    <row r="72" spans="1:14" x14ac:dyDescent="0.25">
      <c r="A72" s="16"/>
      <c r="B72" s="15"/>
      <c r="C72" s="15"/>
      <c r="D72" s="15"/>
      <c r="E72" s="15"/>
      <c r="F72" s="15"/>
      <c r="G72" s="15"/>
      <c r="H72" s="15"/>
      <c r="I72" s="15"/>
      <c r="J72" s="15"/>
      <c r="K72" s="15"/>
      <c r="L72" s="15"/>
      <c r="M72" s="15"/>
      <c r="N72" s="17"/>
    </row>
    <row r="73" spans="1:14" x14ac:dyDescent="0.25">
      <c r="A73" s="28" t="s">
        <v>22</v>
      </c>
      <c r="B73" s="29"/>
      <c r="C73" s="29"/>
      <c r="D73" s="29"/>
      <c r="E73" s="29"/>
      <c r="F73" s="29"/>
      <c r="G73" s="29"/>
      <c r="N73" s="27"/>
    </row>
    <row r="74" spans="1:14" x14ac:dyDescent="0.25">
      <c r="A74" s="30" t="s">
        <v>2</v>
      </c>
      <c r="B74" s="11" t="s">
        <v>25</v>
      </c>
      <c r="C74" s="12">
        <f>MIN(B69:K69)</f>
        <v>105</v>
      </c>
      <c r="D74" s="11" t="s">
        <v>3</v>
      </c>
      <c r="N74" s="27"/>
    </row>
    <row r="75" spans="1:14" x14ac:dyDescent="0.25">
      <c r="A75" s="26"/>
      <c r="B75" s="11" t="s">
        <v>26</v>
      </c>
      <c r="C75" s="12">
        <f>MAX(B69:K69)</f>
        <v>140</v>
      </c>
      <c r="D75" s="11" t="s">
        <v>3</v>
      </c>
      <c r="N75" s="27"/>
    </row>
    <row r="76" spans="1:14" x14ac:dyDescent="0.25">
      <c r="A76" s="26"/>
      <c r="B76" s="11" t="s">
        <v>28</v>
      </c>
      <c r="C76" s="12">
        <f>AVERAGE(B69:L69)</f>
        <v>122</v>
      </c>
      <c r="D76" s="11" t="s">
        <v>3</v>
      </c>
      <c r="N76" s="27"/>
    </row>
    <row r="77" spans="1:14" x14ac:dyDescent="0.25">
      <c r="A77" s="26"/>
      <c r="B77" s="11" t="s">
        <v>27</v>
      </c>
      <c r="C77" s="12">
        <f>(C75-C74)</f>
        <v>35</v>
      </c>
      <c r="D77" s="11" t="s">
        <v>3</v>
      </c>
      <c r="N77" s="27"/>
    </row>
    <row r="78" spans="1:14" x14ac:dyDescent="0.25">
      <c r="A78" s="26"/>
      <c r="N78" s="27"/>
    </row>
    <row r="79" spans="1:14" x14ac:dyDescent="0.25">
      <c r="A79" s="28" t="s">
        <v>23</v>
      </c>
      <c r="B79" s="29"/>
      <c r="C79" s="29"/>
      <c r="D79" s="29"/>
      <c r="E79" s="29"/>
      <c r="F79" s="29"/>
      <c r="G79" s="29"/>
      <c r="H79" s="29"/>
      <c r="N79" s="27"/>
    </row>
    <row r="80" spans="1:14" x14ac:dyDescent="0.25">
      <c r="A80" s="30" t="s">
        <v>2</v>
      </c>
      <c r="B80" s="9">
        <f>_xlfn.VAR.S(B69:K69)</f>
        <v>123.33333333333333</v>
      </c>
      <c r="C80" s="9" t="s">
        <v>29</v>
      </c>
      <c r="D80" s="9"/>
      <c r="N80" s="27"/>
    </row>
    <row r="81" spans="1:14" x14ac:dyDescent="0.25">
      <c r="A81" s="26"/>
      <c r="N81" s="27"/>
    </row>
    <row r="82" spans="1:14" x14ac:dyDescent="0.25">
      <c r="A82" s="28" t="s">
        <v>24</v>
      </c>
      <c r="B82" s="29"/>
      <c r="C82" s="29"/>
      <c r="D82" s="29"/>
      <c r="E82" s="29"/>
      <c r="F82" s="29"/>
      <c r="G82" s="29"/>
      <c r="H82" s="29"/>
      <c r="I82" s="29"/>
      <c r="J82" s="29"/>
      <c r="N82" s="27"/>
    </row>
    <row r="83" spans="1:14" ht="16.5" thickBot="1" x14ac:dyDescent="0.3">
      <c r="A83" s="35" t="s">
        <v>2</v>
      </c>
      <c r="B83" s="36">
        <f>_xlfn.STDEV.S(B69:K69)</f>
        <v>11.105554165971787</v>
      </c>
      <c r="C83" s="22" t="s">
        <v>43</v>
      </c>
      <c r="D83" s="22"/>
      <c r="E83" s="33"/>
      <c r="F83" s="33"/>
      <c r="G83" s="33"/>
      <c r="H83" s="33"/>
      <c r="I83" s="33"/>
      <c r="J83" s="33"/>
      <c r="K83" s="33"/>
      <c r="L83" s="33"/>
      <c r="M83" s="33"/>
      <c r="N83" s="34"/>
    </row>
    <row r="84" spans="1:14" ht="16.5" thickBot="1" x14ac:dyDescent="0.3"/>
    <row r="85" spans="1:14" ht="15" customHeight="1" x14ac:dyDescent="0.25">
      <c r="A85" s="111" t="s">
        <v>42</v>
      </c>
      <c r="B85" s="112"/>
      <c r="C85" s="112"/>
      <c r="D85" s="112"/>
      <c r="E85" s="112"/>
      <c r="F85" s="112"/>
      <c r="G85" s="112"/>
      <c r="H85" s="112"/>
      <c r="I85" s="112"/>
      <c r="J85" s="112"/>
      <c r="K85" s="112"/>
      <c r="L85" s="112"/>
      <c r="M85" s="112"/>
      <c r="N85" s="113"/>
    </row>
    <row r="86" spans="1:14" ht="15" customHeight="1" x14ac:dyDescent="0.25">
      <c r="A86" s="114"/>
      <c r="B86" s="115"/>
      <c r="C86" s="115"/>
      <c r="D86" s="115"/>
      <c r="E86" s="115"/>
      <c r="F86" s="115"/>
      <c r="G86" s="115"/>
      <c r="H86" s="115"/>
      <c r="I86" s="115"/>
      <c r="J86" s="115"/>
      <c r="K86" s="115"/>
      <c r="L86" s="115"/>
      <c r="M86" s="115"/>
      <c r="N86" s="116"/>
    </row>
    <row r="87" spans="1:14" x14ac:dyDescent="0.25">
      <c r="A87" s="114"/>
      <c r="B87" s="115"/>
      <c r="C87" s="115"/>
      <c r="D87" s="115"/>
      <c r="E87" s="115"/>
      <c r="F87" s="115"/>
      <c r="G87" s="115"/>
      <c r="H87" s="115"/>
      <c r="I87" s="115"/>
      <c r="J87" s="115"/>
      <c r="K87" s="115"/>
      <c r="L87" s="115"/>
      <c r="M87" s="115"/>
      <c r="N87" s="116"/>
    </row>
    <row r="88" spans="1:14" ht="16.5" thickBot="1" x14ac:dyDescent="0.3">
      <c r="A88" s="117"/>
      <c r="B88" s="118"/>
      <c r="C88" s="118"/>
      <c r="D88" s="118"/>
      <c r="E88" s="118"/>
      <c r="F88" s="118"/>
      <c r="G88" s="118"/>
      <c r="H88" s="118"/>
      <c r="I88" s="118"/>
      <c r="J88" s="118"/>
      <c r="K88" s="118"/>
      <c r="L88" s="118"/>
      <c r="M88" s="118"/>
      <c r="N88" s="119"/>
    </row>
    <row r="89" spans="1:14" x14ac:dyDescent="0.25">
      <c r="A89" s="26" t="s">
        <v>45</v>
      </c>
      <c r="N89" s="27"/>
    </row>
    <row r="90" spans="1:14" x14ac:dyDescent="0.25">
      <c r="A90" s="13">
        <v>500</v>
      </c>
      <c r="B90" s="8">
        <v>700</v>
      </c>
      <c r="C90" s="8">
        <v>400</v>
      </c>
      <c r="D90" s="8">
        <v>600</v>
      </c>
      <c r="E90" s="8">
        <v>550</v>
      </c>
      <c r="F90" s="8">
        <v>750</v>
      </c>
      <c r="G90" s="8">
        <v>650</v>
      </c>
      <c r="H90" s="8">
        <v>500</v>
      </c>
      <c r="I90" s="8">
        <v>600</v>
      </c>
      <c r="J90" s="8">
        <v>550</v>
      </c>
      <c r="N90" s="27"/>
    </row>
    <row r="91" spans="1:14" x14ac:dyDescent="0.25">
      <c r="A91" s="13">
        <v>800</v>
      </c>
      <c r="B91" s="8">
        <v>450</v>
      </c>
      <c r="C91" s="8">
        <v>700</v>
      </c>
      <c r="D91" s="8">
        <v>550</v>
      </c>
      <c r="E91" s="8">
        <v>600</v>
      </c>
      <c r="F91" s="8">
        <v>400</v>
      </c>
      <c r="G91" s="8">
        <v>650</v>
      </c>
      <c r="H91" s="8">
        <v>500</v>
      </c>
      <c r="I91" s="8">
        <v>750</v>
      </c>
      <c r="J91" s="8">
        <v>550</v>
      </c>
      <c r="N91" s="27"/>
    </row>
    <row r="92" spans="1:14" x14ac:dyDescent="0.25">
      <c r="A92" s="13">
        <v>700</v>
      </c>
      <c r="B92" s="8">
        <v>600</v>
      </c>
      <c r="C92" s="8">
        <v>500</v>
      </c>
      <c r="D92" s="8">
        <v>800</v>
      </c>
      <c r="E92" s="8">
        <v>550</v>
      </c>
      <c r="F92" s="8">
        <v>650</v>
      </c>
      <c r="G92" s="8">
        <v>400</v>
      </c>
      <c r="H92" s="8">
        <v>600</v>
      </c>
      <c r="I92" s="8">
        <v>750</v>
      </c>
      <c r="J92" s="8">
        <v>550</v>
      </c>
      <c r="N92" s="27"/>
    </row>
    <row r="93" spans="1:14" x14ac:dyDescent="0.25">
      <c r="A93" s="26"/>
      <c r="N93" s="27"/>
    </row>
    <row r="94" spans="1:14" x14ac:dyDescent="0.25">
      <c r="A94" s="93" t="s">
        <v>10</v>
      </c>
      <c r="B94" s="94"/>
      <c r="C94" s="94"/>
      <c r="D94" s="94"/>
      <c r="E94" s="94"/>
      <c r="F94" s="94"/>
      <c r="G94" s="94"/>
      <c r="H94" s="94"/>
      <c r="I94" s="94"/>
      <c r="J94" s="94"/>
      <c r="K94" s="94"/>
      <c r="L94" s="94"/>
      <c r="M94" s="94"/>
      <c r="N94" s="95"/>
    </row>
    <row r="95" spans="1:14" x14ac:dyDescent="0.25">
      <c r="A95" s="16"/>
      <c r="B95" s="15"/>
      <c r="C95" s="15"/>
      <c r="D95" s="15"/>
      <c r="E95" s="15"/>
      <c r="F95" s="15"/>
      <c r="G95" s="15"/>
      <c r="H95" s="15"/>
      <c r="I95" s="15"/>
      <c r="J95" s="15"/>
      <c r="K95" s="15"/>
      <c r="L95" s="15"/>
      <c r="M95" s="15"/>
      <c r="N95" s="17"/>
    </row>
    <row r="96" spans="1:14" x14ac:dyDescent="0.25">
      <c r="A96" s="28" t="s">
        <v>30</v>
      </c>
      <c r="B96" s="29"/>
      <c r="C96" s="29"/>
      <c r="D96" s="29"/>
      <c r="E96" s="29"/>
      <c r="N96" s="27"/>
    </row>
    <row r="97" spans="1:14" x14ac:dyDescent="0.25">
      <c r="A97" s="30" t="s">
        <v>2</v>
      </c>
      <c r="B97" s="9" t="s">
        <v>25</v>
      </c>
      <c r="C97" s="9">
        <f>MIN(A90:J92)</f>
        <v>400</v>
      </c>
      <c r="D97" s="9" t="s">
        <v>31</v>
      </c>
      <c r="N97" s="27"/>
    </row>
    <row r="98" spans="1:14" x14ac:dyDescent="0.25">
      <c r="A98" s="26"/>
      <c r="B98" s="9" t="s">
        <v>26</v>
      </c>
      <c r="C98" s="9">
        <f>MAX(A90:J92)</f>
        <v>800</v>
      </c>
      <c r="D98" s="9" t="s">
        <v>31</v>
      </c>
      <c r="N98" s="27"/>
    </row>
    <row r="99" spans="1:14" x14ac:dyDescent="0.25">
      <c r="A99" s="26"/>
      <c r="B99" s="9" t="s">
        <v>27</v>
      </c>
      <c r="C99" s="9">
        <f>(C98-C97)</f>
        <v>400</v>
      </c>
      <c r="D99" s="9" t="s">
        <v>31</v>
      </c>
      <c r="N99" s="27"/>
    </row>
    <row r="100" spans="1:14" x14ac:dyDescent="0.25">
      <c r="A100" s="26"/>
      <c r="N100" s="27"/>
    </row>
    <row r="101" spans="1:14" x14ac:dyDescent="0.25">
      <c r="A101" s="28" t="s">
        <v>32</v>
      </c>
      <c r="B101" s="29"/>
      <c r="C101" s="29"/>
      <c r="D101" s="29"/>
      <c r="E101" s="29"/>
      <c r="N101" s="27"/>
    </row>
    <row r="102" spans="1:14" x14ac:dyDescent="0.25">
      <c r="A102" s="30" t="s">
        <v>2</v>
      </c>
      <c r="B102" s="9">
        <f>_xlfn.VAR.S(A90:J92)</f>
        <v>13163.793103448275</v>
      </c>
      <c r="C102" s="9" t="s">
        <v>33</v>
      </c>
      <c r="D102" s="9"/>
      <c r="N102" s="27"/>
    </row>
    <row r="103" spans="1:14" x14ac:dyDescent="0.25">
      <c r="A103" s="26"/>
      <c r="N103" s="27"/>
    </row>
    <row r="104" spans="1:14" x14ac:dyDescent="0.25">
      <c r="A104" s="28" t="s">
        <v>255</v>
      </c>
      <c r="B104" s="29"/>
      <c r="C104" s="29"/>
      <c r="D104" s="29"/>
      <c r="E104" s="29"/>
      <c r="F104" s="29"/>
      <c r="G104" s="29"/>
      <c r="N104" s="27"/>
    </row>
    <row r="105" spans="1:14" ht="16.5" thickBot="1" x14ac:dyDescent="0.3">
      <c r="A105" s="35" t="s">
        <v>2</v>
      </c>
      <c r="B105" s="22">
        <f>_xlfn.STDEV.S(A90:J92)</f>
        <v>114.73357443855863</v>
      </c>
      <c r="C105" s="22" t="s">
        <v>43</v>
      </c>
      <c r="D105" s="22"/>
      <c r="E105" s="33"/>
      <c r="F105" s="33"/>
      <c r="G105" s="33"/>
      <c r="H105" s="33"/>
      <c r="I105" s="33"/>
      <c r="J105" s="33"/>
      <c r="K105" s="33"/>
      <c r="L105" s="33"/>
      <c r="M105" s="33"/>
      <c r="N105" s="34"/>
    </row>
    <row r="106" spans="1:14" ht="16.5" thickBot="1" x14ac:dyDescent="0.3"/>
    <row r="107" spans="1:14" ht="15" customHeight="1" x14ac:dyDescent="0.25">
      <c r="A107" s="111" t="s">
        <v>37</v>
      </c>
      <c r="B107" s="112"/>
      <c r="C107" s="112"/>
      <c r="D107" s="112"/>
      <c r="E107" s="112"/>
      <c r="F107" s="112"/>
      <c r="G107" s="112"/>
      <c r="H107" s="112"/>
      <c r="I107" s="112"/>
      <c r="J107" s="112"/>
      <c r="K107" s="112"/>
      <c r="L107" s="112"/>
      <c r="M107" s="112"/>
      <c r="N107" s="113"/>
    </row>
    <row r="108" spans="1:14" ht="15" customHeight="1" x14ac:dyDescent="0.25">
      <c r="A108" s="114"/>
      <c r="B108" s="115"/>
      <c r="C108" s="115"/>
      <c r="D108" s="115"/>
      <c r="E108" s="115"/>
      <c r="F108" s="115"/>
      <c r="G108" s="115"/>
      <c r="H108" s="115"/>
      <c r="I108" s="115"/>
      <c r="J108" s="115"/>
      <c r="K108" s="115"/>
      <c r="L108" s="115"/>
      <c r="M108" s="115"/>
      <c r="N108" s="116"/>
    </row>
    <row r="109" spans="1:14" x14ac:dyDescent="0.25">
      <c r="A109" s="114"/>
      <c r="B109" s="115"/>
      <c r="C109" s="115"/>
      <c r="D109" s="115"/>
      <c r="E109" s="115"/>
      <c r="F109" s="115"/>
      <c r="G109" s="115"/>
      <c r="H109" s="115"/>
      <c r="I109" s="115"/>
      <c r="J109" s="115"/>
      <c r="K109" s="115"/>
      <c r="L109" s="115"/>
      <c r="M109" s="115"/>
      <c r="N109" s="116"/>
    </row>
    <row r="110" spans="1:14" ht="16.5" thickBot="1" x14ac:dyDescent="0.3">
      <c r="A110" s="117"/>
      <c r="B110" s="118"/>
      <c r="C110" s="118"/>
      <c r="D110" s="118"/>
      <c r="E110" s="118"/>
      <c r="F110" s="118"/>
      <c r="G110" s="118"/>
      <c r="H110" s="118"/>
      <c r="I110" s="118"/>
      <c r="J110" s="118"/>
      <c r="K110" s="118"/>
      <c r="L110" s="118"/>
      <c r="M110" s="118"/>
      <c r="N110" s="119"/>
    </row>
    <row r="111" spans="1:14" x14ac:dyDescent="0.25">
      <c r="A111" s="26" t="s">
        <v>44</v>
      </c>
      <c r="N111" s="27"/>
    </row>
    <row r="112" spans="1:14" x14ac:dyDescent="0.25">
      <c r="A112" s="13">
        <v>3</v>
      </c>
      <c r="B112" s="8">
        <v>5</v>
      </c>
      <c r="C112" s="8">
        <v>2</v>
      </c>
      <c r="D112" s="8">
        <v>4</v>
      </c>
      <c r="E112" s="8">
        <v>6</v>
      </c>
      <c r="F112" s="8">
        <v>2</v>
      </c>
      <c r="G112" s="8">
        <v>3</v>
      </c>
      <c r="H112" s="8">
        <v>4</v>
      </c>
      <c r="I112" s="8">
        <v>2</v>
      </c>
      <c r="J112" s="8">
        <v>5</v>
      </c>
      <c r="N112" s="27"/>
    </row>
    <row r="113" spans="1:14" x14ac:dyDescent="0.25">
      <c r="A113" s="13">
        <v>7</v>
      </c>
      <c r="B113" s="8">
        <v>2</v>
      </c>
      <c r="C113" s="8">
        <v>3</v>
      </c>
      <c r="D113" s="8">
        <v>4</v>
      </c>
      <c r="E113" s="8">
        <v>2</v>
      </c>
      <c r="F113" s="8">
        <v>4</v>
      </c>
      <c r="G113" s="8">
        <v>2</v>
      </c>
      <c r="H113" s="8">
        <v>3</v>
      </c>
      <c r="I113" s="8">
        <v>5</v>
      </c>
      <c r="J113" s="8">
        <v>6</v>
      </c>
      <c r="N113" s="27"/>
    </row>
    <row r="114" spans="1:14" x14ac:dyDescent="0.25">
      <c r="A114" s="13">
        <v>3</v>
      </c>
      <c r="B114" s="8">
        <v>2</v>
      </c>
      <c r="C114" s="8">
        <v>1</v>
      </c>
      <c r="D114" s="8">
        <v>4</v>
      </c>
      <c r="E114" s="8">
        <v>2</v>
      </c>
      <c r="F114" s="8">
        <v>4</v>
      </c>
      <c r="G114" s="8">
        <v>5</v>
      </c>
      <c r="H114" s="8">
        <v>3</v>
      </c>
      <c r="I114" s="8">
        <v>2</v>
      </c>
      <c r="J114" s="8">
        <v>7</v>
      </c>
      <c r="N114" s="27"/>
    </row>
    <row r="115" spans="1:14" x14ac:dyDescent="0.25">
      <c r="A115" s="13">
        <v>2</v>
      </c>
      <c r="B115" s="8">
        <v>3</v>
      </c>
      <c r="C115" s="8">
        <v>4</v>
      </c>
      <c r="D115" s="8">
        <v>5</v>
      </c>
      <c r="E115" s="8">
        <v>1</v>
      </c>
      <c r="F115" s="8">
        <v>6</v>
      </c>
      <c r="G115" s="8">
        <v>2</v>
      </c>
      <c r="H115" s="8">
        <v>4</v>
      </c>
      <c r="I115" s="8">
        <v>3</v>
      </c>
      <c r="J115" s="8">
        <v>5</v>
      </c>
      <c r="N115" s="27"/>
    </row>
    <row r="116" spans="1:14" x14ac:dyDescent="0.25">
      <c r="A116" s="13">
        <v>3</v>
      </c>
      <c r="B116" s="8">
        <v>2</v>
      </c>
      <c r="C116" s="8">
        <v>4</v>
      </c>
      <c r="D116" s="8">
        <v>2</v>
      </c>
      <c r="E116" s="8">
        <v>6</v>
      </c>
      <c r="F116" s="8">
        <v>3</v>
      </c>
      <c r="G116" s="8">
        <v>2</v>
      </c>
      <c r="H116" s="8">
        <v>4</v>
      </c>
      <c r="I116" s="8">
        <v>5</v>
      </c>
      <c r="J116" s="8">
        <v>3</v>
      </c>
      <c r="N116" s="27"/>
    </row>
    <row r="117" spans="1:14" x14ac:dyDescent="0.25">
      <c r="A117" s="26"/>
      <c r="N117" s="27"/>
    </row>
    <row r="118" spans="1:14" x14ac:dyDescent="0.25">
      <c r="A118" s="93" t="s">
        <v>10</v>
      </c>
      <c r="B118" s="94"/>
      <c r="C118" s="94"/>
      <c r="D118" s="94"/>
      <c r="E118" s="94"/>
      <c r="F118" s="94"/>
      <c r="G118" s="94"/>
      <c r="H118" s="94"/>
      <c r="I118" s="94"/>
      <c r="J118" s="94"/>
      <c r="K118" s="94"/>
      <c r="L118" s="94"/>
      <c r="M118" s="94"/>
      <c r="N118" s="95"/>
    </row>
    <row r="119" spans="1:14" x14ac:dyDescent="0.25">
      <c r="A119" s="16"/>
      <c r="B119" s="15"/>
      <c r="C119" s="15"/>
      <c r="D119" s="15"/>
      <c r="E119" s="15"/>
      <c r="F119" s="15"/>
      <c r="G119" s="15"/>
      <c r="H119" s="15"/>
      <c r="I119" s="15"/>
      <c r="J119" s="15"/>
      <c r="K119" s="15"/>
      <c r="L119" s="15"/>
      <c r="M119" s="15"/>
      <c r="N119" s="17"/>
    </row>
    <row r="120" spans="1:14" x14ac:dyDescent="0.25">
      <c r="A120" s="28" t="s">
        <v>34</v>
      </c>
      <c r="B120" s="29"/>
      <c r="C120" s="29"/>
      <c r="D120" s="29"/>
      <c r="E120" s="29"/>
      <c r="N120" s="27"/>
    </row>
    <row r="121" spans="1:14" x14ac:dyDescent="0.25">
      <c r="A121" s="30" t="s">
        <v>2</v>
      </c>
      <c r="B121" s="9" t="s">
        <v>25</v>
      </c>
      <c r="C121" s="9">
        <f>MIN(A112:J116)</f>
        <v>1</v>
      </c>
      <c r="D121" s="9" t="s">
        <v>16</v>
      </c>
      <c r="N121" s="27"/>
    </row>
    <row r="122" spans="1:14" x14ac:dyDescent="0.25">
      <c r="A122" s="26"/>
      <c r="B122" s="9" t="s">
        <v>26</v>
      </c>
      <c r="C122" s="9">
        <f>MAX(A112:J116)</f>
        <v>7</v>
      </c>
      <c r="D122" s="9" t="s">
        <v>16</v>
      </c>
      <c r="N122" s="27"/>
    </row>
    <row r="123" spans="1:14" x14ac:dyDescent="0.25">
      <c r="A123" s="26"/>
      <c r="B123" s="9" t="s">
        <v>27</v>
      </c>
      <c r="C123" s="9">
        <f>(C122-C121)</f>
        <v>6</v>
      </c>
      <c r="D123" s="9" t="s">
        <v>16</v>
      </c>
      <c r="N123" s="27"/>
    </row>
    <row r="124" spans="1:14" x14ac:dyDescent="0.25">
      <c r="A124" s="26"/>
      <c r="N124" s="27"/>
    </row>
    <row r="125" spans="1:14" x14ac:dyDescent="0.25">
      <c r="A125" s="28" t="s">
        <v>35</v>
      </c>
      <c r="B125" s="29"/>
      <c r="C125" s="29"/>
      <c r="D125" s="29"/>
      <c r="E125" s="29"/>
      <c r="F125" s="29"/>
      <c r="N125" s="27"/>
    </row>
    <row r="126" spans="1:14" x14ac:dyDescent="0.25">
      <c r="A126" s="30" t="s">
        <v>2</v>
      </c>
      <c r="B126" s="37">
        <f>VAR(A112:J116)</f>
        <v>2.3363265306122454</v>
      </c>
      <c r="C126" s="9" t="s">
        <v>258</v>
      </c>
      <c r="D126" s="9"/>
      <c r="N126" s="27"/>
    </row>
    <row r="127" spans="1:14" x14ac:dyDescent="0.25">
      <c r="A127" s="26"/>
      <c r="N127" s="27"/>
    </row>
    <row r="128" spans="1:14" x14ac:dyDescent="0.25">
      <c r="A128" s="28" t="s">
        <v>36</v>
      </c>
      <c r="B128" s="29"/>
      <c r="C128" s="29"/>
      <c r="D128" s="29"/>
      <c r="E128" s="29"/>
      <c r="F128" s="29"/>
      <c r="G128" s="29"/>
      <c r="H128" s="29"/>
      <c r="N128" s="27"/>
    </row>
    <row r="129" spans="1:14" ht="16.5" thickBot="1" x14ac:dyDescent="0.3">
      <c r="A129" s="35" t="s">
        <v>2</v>
      </c>
      <c r="B129" s="36">
        <f>STDEV(A112:J116)</f>
        <v>1.5285046714394579</v>
      </c>
      <c r="C129" s="14" t="s">
        <v>43</v>
      </c>
      <c r="D129" s="22"/>
      <c r="E129" s="33"/>
      <c r="F129" s="33"/>
      <c r="G129" s="33"/>
      <c r="H129" s="33"/>
      <c r="I129" s="33"/>
      <c r="J129" s="33"/>
      <c r="K129" s="33"/>
      <c r="L129" s="33"/>
      <c r="M129" s="33"/>
      <c r="N129" s="34"/>
    </row>
    <row r="130" spans="1:14" ht="16.5" thickBot="1" x14ac:dyDescent="0.3"/>
    <row r="131" spans="1:14" ht="15" customHeight="1" x14ac:dyDescent="0.25">
      <c r="A131" s="111" t="s">
        <v>47</v>
      </c>
      <c r="B131" s="112"/>
      <c r="C131" s="112"/>
      <c r="D131" s="112"/>
      <c r="E131" s="112"/>
      <c r="F131" s="112"/>
      <c r="G131" s="112"/>
      <c r="H131" s="112"/>
      <c r="I131" s="112"/>
      <c r="J131" s="112"/>
      <c r="K131" s="112"/>
      <c r="L131" s="112"/>
      <c r="M131" s="112"/>
      <c r="N131" s="113"/>
    </row>
    <row r="132" spans="1:14" ht="15" customHeight="1" x14ac:dyDescent="0.25">
      <c r="A132" s="114"/>
      <c r="B132" s="115"/>
      <c r="C132" s="115"/>
      <c r="D132" s="115"/>
      <c r="E132" s="115"/>
      <c r="F132" s="115"/>
      <c r="G132" s="115"/>
      <c r="H132" s="115"/>
      <c r="I132" s="115"/>
      <c r="J132" s="115"/>
      <c r="K132" s="115"/>
      <c r="L132" s="115"/>
      <c r="M132" s="115"/>
      <c r="N132" s="116"/>
    </row>
    <row r="133" spans="1:14" ht="15" customHeight="1" x14ac:dyDescent="0.25">
      <c r="A133" s="114"/>
      <c r="B133" s="115"/>
      <c r="C133" s="115"/>
      <c r="D133" s="115"/>
      <c r="E133" s="115"/>
      <c r="F133" s="115"/>
      <c r="G133" s="115"/>
      <c r="H133" s="115"/>
      <c r="I133" s="115"/>
      <c r="J133" s="115"/>
      <c r="K133" s="115"/>
      <c r="L133" s="115"/>
      <c r="M133" s="115"/>
      <c r="N133" s="116"/>
    </row>
    <row r="134" spans="1:14" ht="16.5" thickBot="1" x14ac:dyDescent="0.3">
      <c r="A134" s="117"/>
      <c r="B134" s="118"/>
      <c r="C134" s="118"/>
      <c r="D134" s="118"/>
      <c r="E134" s="118"/>
      <c r="F134" s="118"/>
      <c r="G134" s="118"/>
      <c r="H134" s="118"/>
      <c r="I134" s="118"/>
      <c r="J134" s="118"/>
      <c r="K134" s="118"/>
      <c r="L134" s="118"/>
      <c r="M134" s="118"/>
      <c r="N134" s="119"/>
    </row>
    <row r="135" spans="1:14" x14ac:dyDescent="0.25">
      <c r="A135" s="26" t="s">
        <v>48</v>
      </c>
      <c r="N135" s="27"/>
    </row>
    <row r="136" spans="1:14" x14ac:dyDescent="0.25">
      <c r="A136" s="13">
        <v>120</v>
      </c>
      <c r="B136" s="8">
        <v>150</v>
      </c>
      <c r="C136" s="8">
        <v>110</v>
      </c>
      <c r="D136" s="8">
        <v>135</v>
      </c>
      <c r="E136" s="8">
        <v>125</v>
      </c>
      <c r="F136" s="8">
        <v>140</v>
      </c>
      <c r="G136" s="8">
        <v>130</v>
      </c>
      <c r="H136" s="8">
        <v>155</v>
      </c>
      <c r="I136" s="8">
        <v>115</v>
      </c>
      <c r="J136" s="8">
        <v>145</v>
      </c>
      <c r="K136" s="8">
        <v>135</v>
      </c>
      <c r="L136" s="8">
        <v>130</v>
      </c>
      <c r="N136" s="27"/>
    </row>
    <row r="137" spans="1:14" x14ac:dyDescent="0.25">
      <c r="A137" s="26"/>
      <c r="N137" s="27"/>
    </row>
    <row r="138" spans="1:14" x14ac:dyDescent="0.25">
      <c r="A138" s="93" t="s">
        <v>10</v>
      </c>
      <c r="B138" s="94"/>
      <c r="C138" s="94"/>
      <c r="D138" s="94"/>
      <c r="E138" s="94"/>
      <c r="F138" s="94"/>
      <c r="G138" s="94"/>
      <c r="H138" s="94"/>
      <c r="I138" s="94"/>
      <c r="J138" s="94"/>
      <c r="K138" s="94"/>
      <c r="L138" s="94"/>
      <c r="M138" s="94"/>
      <c r="N138" s="95"/>
    </row>
    <row r="139" spans="1:14" x14ac:dyDescent="0.25">
      <c r="A139" s="16"/>
      <c r="B139" s="15"/>
      <c r="C139" s="15"/>
      <c r="D139" s="15"/>
      <c r="E139" s="15"/>
      <c r="F139" s="15"/>
      <c r="G139" s="15"/>
      <c r="H139" s="15"/>
      <c r="I139" s="15"/>
      <c r="J139" s="15"/>
      <c r="K139" s="15"/>
      <c r="L139" s="15"/>
      <c r="M139" s="15"/>
      <c r="N139" s="17"/>
    </row>
    <row r="140" spans="1:14" x14ac:dyDescent="0.25">
      <c r="A140" s="28" t="s">
        <v>49</v>
      </c>
      <c r="B140" s="29"/>
      <c r="C140" s="29"/>
      <c r="D140" s="29"/>
      <c r="E140" s="29"/>
      <c r="F140" s="29"/>
      <c r="G140" s="29"/>
      <c r="H140" s="29"/>
      <c r="I140" s="29"/>
      <c r="N140" s="27"/>
    </row>
    <row r="141" spans="1:14" x14ac:dyDescent="0.25">
      <c r="A141" s="30" t="s">
        <v>2</v>
      </c>
      <c r="B141" s="9">
        <f>AVERAGE(A136:L136)</f>
        <v>132.5</v>
      </c>
      <c r="C141" s="9" t="s">
        <v>259</v>
      </c>
      <c r="D141" s="9"/>
      <c r="N141" s="27"/>
    </row>
    <row r="142" spans="1:14" x14ac:dyDescent="0.25">
      <c r="A142" s="26"/>
      <c r="N142" s="27"/>
    </row>
    <row r="143" spans="1:14" x14ac:dyDescent="0.25">
      <c r="A143" s="28" t="s">
        <v>50</v>
      </c>
      <c r="B143" s="29"/>
      <c r="C143" s="29"/>
      <c r="D143" s="29"/>
      <c r="E143" s="29"/>
      <c r="F143" s="29"/>
      <c r="G143" s="29"/>
      <c r="H143" s="29"/>
      <c r="N143" s="27"/>
    </row>
    <row r="144" spans="1:14" x14ac:dyDescent="0.25">
      <c r="A144" s="30" t="s">
        <v>2</v>
      </c>
      <c r="B144" s="9" t="s">
        <v>25</v>
      </c>
      <c r="C144" s="9">
        <f>MIN(A136:L136)</f>
        <v>110</v>
      </c>
      <c r="D144" s="9" t="s">
        <v>31</v>
      </c>
      <c r="N144" s="27"/>
    </row>
    <row r="145" spans="1:16" x14ac:dyDescent="0.25">
      <c r="A145" s="26"/>
      <c r="B145" s="9" t="s">
        <v>26</v>
      </c>
      <c r="C145" s="9">
        <f>MAX(A136:L136)</f>
        <v>155</v>
      </c>
      <c r="D145" s="9" t="s">
        <v>31</v>
      </c>
      <c r="N145" s="27"/>
    </row>
    <row r="146" spans="1:16" ht="16.5" thickBot="1" x14ac:dyDescent="0.3">
      <c r="A146" s="38"/>
      <c r="B146" s="22" t="s">
        <v>27</v>
      </c>
      <c r="C146" s="22">
        <f>(C145-C144)</f>
        <v>45</v>
      </c>
      <c r="D146" s="22" t="s">
        <v>31</v>
      </c>
      <c r="E146" s="33"/>
      <c r="F146" s="33"/>
      <c r="G146" s="33"/>
      <c r="H146" s="33"/>
      <c r="I146" s="33"/>
      <c r="J146" s="33"/>
      <c r="K146" s="33"/>
      <c r="L146" s="33"/>
      <c r="M146" s="33"/>
      <c r="N146" s="34"/>
    </row>
    <row r="147" spans="1:16" ht="16.5" thickBot="1" x14ac:dyDescent="0.3"/>
    <row r="148" spans="1:16" ht="15.75" customHeight="1" x14ac:dyDescent="0.25">
      <c r="A148" s="111" t="s">
        <v>51</v>
      </c>
      <c r="B148" s="112"/>
      <c r="C148" s="112"/>
      <c r="D148" s="112"/>
      <c r="E148" s="112"/>
      <c r="F148" s="112"/>
      <c r="G148" s="112"/>
      <c r="H148" s="112"/>
      <c r="I148" s="112"/>
      <c r="J148" s="112"/>
      <c r="K148" s="112"/>
      <c r="L148" s="112"/>
      <c r="M148" s="112"/>
      <c r="N148" s="113"/>
      <c r="O148" s="3"/>
      <c r="P148" s="3"/>
    </row>
    <row r="149" spans="1:16" x14ac:dyDescent="0.25">
      <c r="A149" s="114"/>
      <c r="B149" s="115"/>
      <c r="C149" s="115"/>
      <c r="D149" s="115"/>
      <c r="E149" s="115"/>
      <c r="F149" s="115"/>
      <c r="G149" s="115"/>
      <c r="H149" s="115"/>
      <c r="I149" s="115"/>
      <c r="J149" s="115"/>
      <c r="K149" s="115"/>
      <c r="L149" s="115"/>
      <c r="M149" s="115"/>
      <c r="N149" s="116"/>
      <c r="O149" s="3"/>
      <c r="P149" s="3"/>
    </row>
    <row r="150" spans="1:16" x14ac:dyDescent="0.25">
      <c r="A150" s="114"/>
      <c r="B150" s="115"/>
      <c r="C150" s="115"/>
      <c r="D150" s="115"/>
      <c r="E150" s="115"/>
      <c r="F150" s="115"/>
      <c r="G150" s="115"/>
      <c r="H150" s="115"/>
      <c r="I150" s="115"/>
      <c r="J150" s="115"/>
      <c r="K150" s="115"/>
      <c r="L150" s="115"/>
      <c r="M150" s="115"/>
      <c r="N150" s="116"/>
      <c r="O150" s="3"/>
      <c r="P150" s="3"/>
    </row>
    <row r="151" spans="1:16" ht="16.5" thickBot="1" x14ac:dyDescent="0.3">
      <c r="A151" s="117"/>
      <c r="B151" s="118"/>
      <c r="C151" s="118"/>
      <c r="D151" s="118"/>
      <c r="E151" s="118"/>
      <c r="F151" s="118"/>
      <c r="G151" s="118"/>
      <c r="H151" s="118"/>
      <c r="I151" s="118"/>
      <c r="J151" s="118"/>
      <c r="K151" s="118"/>
      <c r="L151" s="118"/>
      <c r="M151" s="118"/>
      <c r="N151" s="119"/>
      <c r="O151" s="3"/>
      <c r="P151" s="3"/>
    </row>
    <row r="152" spans="1:16" x14ac:dyDescent="0.25">
      <c r="A152" s="26" t="s">
        <v>52</v>
      </c>
      <c r="N152" s="27"/>
    </row>
    <row r="153" spans="1:16" x14ac:dyDescent="0.25">
      <c r="A153" s="13">
        <v>8</v>
      </c>
      <c r="B153" s="8">
        <v>7</v>
      </c>
      <c r="C153" s="8">
        <v>9</v>
      </c>
      <c r="D153" s="8">
        <v>6</v>
      </c>
      <c r="E153" s="8">
        <v>7</v>
      </c>
      <c r="F153" s="8">
        <v>8</v>
      </c>
      <c r="G153" s="8">
        <v>9</v>
      </c>
      <c r="H153" s="8">
        <v>8</v>
      </c>
      <c r="I153" s="8">
        <v>7</v>
      </c>
      <c r="J153" s="8">
        <v>6</v>
      </c>
      <c r="N153" s="27"/>
    </row>
    <row r="154" spans="1:16" x14ac:dyDescent="0.25">
      <c r="A154" s="13">
        <v>8</v>
      </c>
      <c r="B154" s="8">
        <v>9</v>
      </c>
      <c r="C154" s="8">
        <v>7</v>
      </c>
      <c r="D154" s="8">
        <v>8</v>
      </c>
      <c r="E154" s="8">
        <v>7</v>
      </c>
      <c r="F154" s="8">
        <v>6</v>
      </c>
      <c r="G154" s="8">
        <v>8</v>
      </c>
      <c r="H154" s="8">
        <v>9</v>
      </c>
      <c r="I154" s="8">
        <v>6</v>
      </c>
      <c r="J154" s="8">
        <v>7</v>
      </c>
      <c r="N154" s="27"/>
    </row>
    <row r="155" spans="1:16" x14ac:dyDescent="0.25">
      <c r="A155" s="13">
        <v>8</v>
      </c>
      <c r="B155" s="8">
        <v>9</v>
      </c>
      <c r="C155" s="8">
        <v>7</v>
      </c>
      <c r="D155" s="8">
        <v>6</v>
      </c>
      <c r="E155" s="8">
        <v>7</v>
      </c>
      <c r="F155" s="8">
        <v>8</v>
      </c>
      <c r="G155" s="8">
        <v>9</v>
      </c>
      <c r="H155" s="8">
        <v>8</v>
      </c>
      <c r="I155" s="8">
        <v>7</v>
      </c>
      <c r="J155" s="8">
        <v>6</v>
      </c>
      <c r="N155" s="27"/>
    </row>
    <row r="156" spans="1:16" x14ac:dyDescent="0.25">
      <c r="A156" s="13">
        <v>9</v>
      </c>
      <c r="B156" s="8">
        <v>8</v>
      </c>
      <c r="C156" s="8">
        <v>7</v>
      </c>
      <c r="D156" s="8">
        <v>6</v>
      </c>
      <c r="E156" s="8">
        <v>8</v>
      </c>
      <c r="F156" s="8">
        <v>9</v>
      </c>
      <c r="G156" s="8">
        <v>7</v>
      </c>
      <c r="H156" s="8">
        <v>8</v>
      </c>
      <c r="I156" s="8">
        <v>7</v>
      </c>
      <c r="J156" s="8">
        <v>6</v>
      </c>
      <c r="N156" s="27"/>
    </row>
    <row r="157" spans="1:16" x14ac:dyDescent="0.25">
      <c r="A157" s="13">
        <v>9</v>
      </c>
      <c r="B157" s="8">
        <v>8</v>
      </c>
      <c r="C157" s="8">
        <v>7</v>
      </c>
      <c r="D157" s="8">
        <v>6</v>
      </c>
      <c r="E157" s="8">
        <v>7</v>
      </c>
      <c r="F157" s="8">
        <v>8</v>
      </c>
      <c r="G157" s="8">
        <v>9</v>
      </c>
      <c r="H157" s="8">
        <v>8</v>
      </c>
      <c r="I157" s="8">
        <v>7</v>
      </c>
      <c r="J157" s="8">
        <v>6</v>
      </c>
      <c r="N157" s="27"/>
    </row>
    <row r="158" spans="1:16" x14ac:dyDescent="0.25">
      <c r="A158" s="26"/>
      <c r="N158" s="27"/>
    </row>
    <row r="159" spans="1:16" x14ac:dyDescent="0.25">
      <c r="A159" s="93" t="s">
        <v>10</v>
      </c>
      <c r="B159" s="94"/>
      <c r="C159" s="94"/>
      <c r="D159" s="94"/>
      <c r="E159" s="94"/>
      <c r="F159" s="94"/>
      <c r="G159" s="94"/>
      <c r="H159" s="94"/>
      <c r="I159" s="94"/>
      <c r="J159" s="94"/>
      <c r="K159" s="94"/>
      <c r="L159" s="94"/>
      <c r="M159" s="94"/>
      <c r="N159" s="95"/>
    </row>
    <row r="160" spans="1:16" x14ac:dyDescent="0.25">
      <c r="A160" s="16"/>
      <c r="B160" s="15"/>
      <c r="C160" s="15"/>
      <c r="D160" s="15"/>
      <c r="E160" s="15"/>
      <c r="F160" s="15"/>
      <c r="G160" s="15"/>
      <c r="H160" s="15"/>
      <c r="I160" s="15"/>
      <c r="J160" s="15"/>
      <c r="K160" s="15"/>
      <c r="L160" s="15"/>
      <c r="M160" s="15"/>
      <c r="N160" s="17"/>
    </row>
    <row r="161" spans="1:14" x14ac:dyDescent="0.25">
      <c r="A161" s="28" t="s">
        <v>53</v>
      </c>
      <c r="B161" s="29"/>
      <c r="C161" s="29"/>
      <c r="D161" s="29"/>
      <c r="E161" s="29"/>
      <c r="F161" s="29"/>
      <c r="G161" s="29"/>
      <c r="H161" s="29"/>
      <c r="N161" s="27"/>
    </row>
    <row r="162" spans="1:14" x14ac:dyDescent="0.25">
      <c r="A162" s="30" t="s">
        <v>2</v>
      </c>
      <c r="B162" s="9">
        <f>AVERAGE(A153:J157)</f>
        <v>7.5</v>
      </c>
      <c r="C162" s="9" t="s">
        <v>257</v>
      </c>
      <c r="D162" s="9"/>
      <c r="N162" s="27"/>
    </row>
    <row r="163" spans="1:14" x14ac:dyDescent="0.25">
      <c r="A163" s="26"/>
      <c r="N163" s="27"/>
    </row>
    <row r="164" spans="1:14" x14ac:dyDescent="0.25">
      <c r="A164" s="28" t="s">
        <v>54</v>
      </c>
      <c r="B164" s="29"/>
      <c r="C164" s="29"/>
      <c r="D164" s="29"/>
      <c r="E164" s="29"/>
      <c r="F164" s="29"/>
      <c r="G164" s="29"/>
      <c r="H164" s="29"/>
      <c r="I164" s="29"/>
      <c r="N164" s="27"/>
    </row>
    <row r="165" spans="1:14" ht="16.5" thickBot="1" x14ac:dyDescent="0.3">
      <c r="A165" s="35" t="s">
        <v>2</v>
      </c>
      <c r="B165" s="36">
        <f>_xlfn.STDEV.S(A153:J157)</f>
        <v>1.0350983390135313</v>
      </c>
      <c r="C165" s="22" t="s">
        <v>43</v>
      </c>
      <c r="D165" s="22"/>
      <c r="E165" s="33"/>
      <c r="F165" s="33"/>
      <c r="G165" s="33"/>
      <c r="H165" s="33"/>
      <c r="I165" s="33"/>
      <c r="J165" s="33"/>
      <c r="K165" s="33"/>
      <c r="L165" s="33"/>
      <c r="M165" s="33"/>
      <c r="N165" s="34"/>
    </row>
    <row r="166" spans="1:14" ht="16.5" thickBot="1" x14ac:dyDescent="0.3"/>
    <row r="167" spans="1:14" ht="15.75" customHeight="1" x14ac:dyDescent="0.25">
      <c r="A167" s="111" t="s">
        <v>57</v>
      </c>
      <c r="B167" s="112"/>
      <c r="C167" s="112"/>
      <c r="D167" s="112"/>
      <c r="E167" s="112"/>
      <c r="F167" s="112"/>
      <c r="G167" s="112"/>
      <c r="H167" s="112"/>
      <c r="I167" s="112"/>
      <c r="J167" s="112"/>
      <c r="K167" s="112"/>
      <c r="L167" s="112"/>
      <c r="M167" s="112"/>
      <c r="N167" s="113"/>
    </row>
    <row r="168" spans="1:14" ht="15.75" customHeight="1" x14ac:dyDescent="0.25">
      <c r="A168" s="114"/>
      <c r="B168" s="115"/>
      <c r="C168" s="115"/>
      <c r="D168" s="115"/>
      <c r="E168" s="115"/>
      <c r="F168" s="115"/>
      <c r="G168" s="115"/>
      <c r="H168" s="115"/>
      <c r="I168" s="115"/>
      <c r="J168" s="115"/>
      <c r="K168" s="115"/>
      <c r="L168" s="115"/>
      <c r="M168" s="115"/>
      <c r="N168" s="116"/>
    </row>
    <row r="169" spans="1:14" ht="15.75" customHeight="1" x14ac:dyDescent="0.25">
      <c r="A169" s="114"/>
      <c r="B169" s="115"/>
      <c r="C169" s="115"/>
      <c r="D169" s="115"/>
      <c r="E169" s="115"/>
      <c r="F169" s="115"/>
      <c r="G169" s="115"/>
      <c r="H169" s="115"/>
      <c r="I169" s="115"/>
      <c r="J169" s="115"/>
      <c r="K169" s="115"/>
      <c r="L169" s="115"/>
      <c r="M169" s="115"/>
      <c r="N169" s="116"/>
    </row>
    <row r="170" spans="1:14" ht="16.5" thickBot="1" x14ac:dyDescent="0.3">
      <c r="A170" s="117"/>
      <c r="B170" s="118"/>
      <c r="C170" s="118"/>
      <c r="D170" s="118"/>
      <c r="E170" s="118"/>
      <c r="F170" s="118"/>
      <c r="G170" s="118"/>
      <c r="H170" s="118"/>
      <c r="I170" s="118"/>
      <c r="J170" s="118"/>
      <c r="K170" s="118"/>
      <c r="L170" s="118"/>
      <c r="M170" s="118"/>
      <c r="N170" s="119"/>
    </row>
    <row r="171" spans="1:14" x14ac:dyDescent="0.25">
      <c r="A171" s="26" t="s">
        <v>56</v>
      </c>
      <c r="N171" s="27"/>
    </row>
    <row r="172" spans="1:14" x14ac:dyDescent="0.25">
      <c r="A172" s="13">
        <v>10</v>
      </c>
      <c r="B172" s="8">
        <v>15</v>
      </c>
      <c r="C172" s="8">
        <v>12</v>
      </c>
      <c r="D172" s="8">
        <v>18</v>
      </c>
      <c r="E172" s="8">
        <v>20</v>
      </c>
      <c r="F172" s="8">
        <v>25</v>
      </c>
      <c r="G172" s="8">
        <v>8</v>
      </c>
      <c r="H172" s="8">
        <v>14</v>
      </c>
      <c r="I172" s="8">
        <v>16</v>
      </c>
      <c r="J172" s="8">
        <v>22</v>
      </c>
      <c r="N172" s="27"/>
    </row>
    <row r="173" spans="1:14" x14ac:dyDescent="0.25">
      <c r="A173" s="13">
        <v>9</v>
      </c>
      <c r="B173" s="8">
        <v>17</v>
      </c>
      <c r="C173" s="8">
        <v>11</v>
      </c>
      <c r="D173" s="8">
        <v>13</v>
      </c>
      <c r="E173" s="8">
        <v>19</v>
      </c>
      <c r="F173" s="8">
        <v>23</v>
      </c>
      <c r="G173" s="8">
        <v>21</v>
      </c>
      <c r="H173" s="8">
        <v>16</v>
      </c>
      <c r="I173" s="8">
        <v>24</v>
      </c>
      <c r="J173" s="8">
        <v>27</v>
      </c>
      <c r="N173" s="27"/>
    </row>
    <row r="174" spans="1:14" x14ac:dyDescent="0.25">
      <c r="A174" s="13">
        <v>13</v>
      </c>
      <c r="B174" s="8">
        <v>10</v>
      </c>
      <c r="C174" s="8">
        <v>18</v>
      </c>
      <c r="D174" s="8">
        <v>16</v>
      </c>
      <c r="E174" s="8">
        <v>12</v>
      </c>
      <c r="F174" s="8">
        <v>14</v>
      </c>
      <c r="G174" s="8">
        <v>19</v>
      </c>
      <c r="H174" s="8">
        <v>21</v>
      </c>
      <c r="I174" s="8">
        <v>11</v>
      </c>
      <c r="J174" s="8">
        <v>17</v>
      </c>
      <c r="N174" s="27"/>
    </row>
    <row r="175" spans="1:14" x14ac:dyDescent="0.25">
      <c r="A175" s="13">
        <v>15</v>
      </c>
      <c r="B175" s="8">
        <v>20</v>
      </c>
      <c r="C175" s="8">
        <v>26</v>
      </c>
      <c r="D175" s="8">
        <v>13</v>
      </c>
      <c r="E175" s="8">
        <v>12</v>
      </c>
      <c r="F175" s="8">
        <v>14</v>
      </c>
      <c r="G175" s="8">
        <v>22</v>
      </c>
      <c r="H175" s="8">
        <v>19</v>
      </c>
      <c r="I175" s="8">
        <v>16</v>
      </c>
      <c r="J175" s="8">
        <v>11</v>
      </c>
      <c r="N175" s="27"/>
    </row>
    <row r="176" spans="1:14" x14ac:dyDescent="0.25">
      <c r="A176" s="13">
        <v>25</v>
      </c>
      <c r="B176" s="8">
        <v>18</v>
      </c>
      <c r="C176" s="8">
        <v>16</v>
      </c>
      <c r="D176" s="8">
        <v>13</v>
      </c>
      <c r="E176" s="8">
        <v>21</v>
      </c>
      <c r="F176" s="8">
        <v>20</v>
      </c>
      <c r="G176" s="8">
        <v>15</v>
      </c>
      <c r="H176" s="8">
        <v>12</v>
      </c>
      <c r="I176" s="8">
        <v>19</v>
      </c>
      <c r="J176" s="8">
        <v>17</v>
      </c>
      <c r="N176" s="27"/>
    </row>
    <row r="177" spans="1:14" x14ac:dyDescent="0.25">
      <c r="A177" s="13">
        <v>14</v>
      </c>
      <c r="B177" s="8">
        <v>16</v>
      </c>
      <c r="C177" s="8">
        <v>23</v>
      </c>
      <c r="D177" s="8">
        <v>18</v>
      </c>
      <c r="E177" s="8">
        <v>15</v>
      </c>
      <c r="F177" s="8">
        <v>11</v>
      </c>
      <c r="G177" s="8">
        <v>19</v>
      </c>
      <c r="H177" s="8">
        <v>22</v>
      </c>
      <c r="I177" s="8">
        <v>17</v>
      </c>
      <c r="J177" s="8">
        <v>12</v>
      </c>
      <c r="N177" s="27"/>
    </row>
    <row r="178" spans="1:14" x14ac:dyDescent="0.25">
      <c r="A178" s="13">
        <v>16</v>
      </c>
      <c r="B178" s="8">
        <v>14</v>
      </c>
      <c r="C178" s="8">
        <v>18</v>
      </c>
      <c r="D178" s="8">
        <v>20</v>
      </c>
      <c r="E178" s="8">
        <v>25</v>
      </c>
      <c r="F178" s="8">
        <v>13</v>
      </c>
      <c r="G178" s="8">
        <v>11</v>
      </c>
      <c r="H178" s="8">
        <v>22</v>
      </c>
      <c r="I178" s="8">
        <v>19</v>
      </c>
      <c r="J178" s="8">
        <v>17</v>
      </c>
      <c r="N178" s="27"/>
    </row>
    <row r="179" spans="1:14" x14ac:dyDescent="0.25">
      <c r="A179" s="13">
        <v>15</v>
      </c>
      <c r="B179" s="8">
        <v>16</v>
      </c>
      <c r="C179" s="8">
        <v>13</v>
      </c>
      <c r="D179" s="8">
        <v>14</v>
      </c>
      <c r="E179" s="8">
        <v>18</v>
      </c>
      <c r="F179" s="8">
        <v>20</v>
      </c>
      <c r="G179" s="8">
        <v>19</v>
      </c>
      <c r="H179" s="8">
        <v>21</v>
      </c>
      <c r="I179" s="8">
        <v>17</v>
      </c>
      <c r="J179" s="8">
        <v>12</v>
      </c>
      <c r="N179" s="27"/>
    </row>
    <row r="180" spans="1:14" x14ac:dyDescent="0.25">
      <c r="A180" s="13">
        <v>15</v>
      </c>
      <c r="B180" s="8">
        <v>13</v>
      </c>
      <c r="C180" s="8">
        <v>16</v>
      </c>
      <c r="D180" s="8">
        <v>14</v>
      </c>
      <c r="E180" s="8">
        <v>22</v>
      </c>
      <c r="F180" s="8">
        <v>21</v>
      </c>
      <c r="G180" s="8">
        <v>19</v>
      </c>
      <c r="H180" s="8">
        <v>18</v>
      </c>
      <c r="I180" s="8">
        <v>16</v>
      </c>
      <c r="J180" s="8">
        <v>11</v>
      </c>
      <c r="N180" s="27"/>
    </row>
    <row r="181" spans="1:14" x14ac:dyDescent="0.25">
      <c r="A181" s="13">
        <v>17</v>
      </c>
      <c r="B181" s="8">
        <v>14</v>
      </c>
      <c r="C181" s="8">
        <v>12</v>
      </c>
      <c r="D181" s="8">
        <v>20</v>
      </c>
      <c r="E181" s="8">
        <v>23</v>
      </c>
      <c r="F181" s="8">
        <v>19</v>
      </c>
      <c r="G181" s="8">
        <v>15</v>
      </c>
      <c r="H181" s="8">
        <v>16</v>
      </c>
      <c r="I181" s="8">
        <v>13</v>
      </c>
      <c r="J181" s="8">
        <v>18</v>
      </c>
      <c r="N181" s="27"/>
    </row>
    <row r="182" spans="1:14" x14ac:dyDescent="0.25">
      <c r="A182" s="26"/>
      <c r="N182" s="27"/>
    </row>
    <row r="183" spans="1:14" x14ac:dyDescent="0.25">
      <c r="A183" s="93" t="s">
        <v>10</v>
      </c>
      <c r="B183" s="94"/>
      <c r="C183" s="94"/>
      <c r="D183" s="94"/>
      <c r="E183" s="94"/>
      <c r="F183" s="94"/>
      <c r="G183" s="94"/>
      <c r="H183" s="94"/>
      <c r="I183" s="94"/>
      <c r="J183" s="94"/>
      <c r="K183" s="94"/>
      <c r="L183" s="94"/>
      <c r="M183" s="94"/>
      <c r="N183" s="95"/>
    </row>
    <row r="184" spans="1:14" x14ac:dyDescent="0.25">
      <c r="A184" s="16"/>
      <c r="B184" s="15"/>
      <c r="C184" s="15"/>
      <c r="D184" s="15"/>
      <c r="E184" s="15"/>
      <c r="F184" s="15"/>
      <c r="G184" s="15"/>
      <c r="H184" s="15"/>
      <c r="I184" s="15"/>
      <c r="J184" s="15"/>
      <c r="K184" s="15"/>
      <c r="L184" s="15"/>
      <c r="M184" s="15"/>
      <c r="N184" s="17"/>
    </row>
    <row r="185" spans="1:14" x14ac:dyDescent="0.25">
      <c r="A185" s="28" t="s">
        <v>58</v>
      </c>
      <c r="B185" s="29"/>
      <c r="C185" s="29"/>
      <c r="D185" s="29"/>
      <c r="E185" s="29"/>
      <c r="F185" s="29"/>
      <c r="G185" s="29"/>
      <c r="H185" s="29"/>
      <c r="I185" s="29"/>
      <c r="J185" s="29"/>
      <c r="N185" s="27"/>
    </row>
    <row r="186" spans="1:14" x14ac:dyDescent="0.25">
      <c r="A186" s="30" t="s">
        <v>2</v>
      </c>
      <c r="B186" s="9">
        <f>AVERAGE(A172:J181)</f>
        <v>16.739999999999998</v>
      </c>
      <c r="C186" s="9" t="s">
        <v>256</v>
      </c>
      <c r="D186" s="9"/>
      <c r="N186" s="27"/>
    </row>
    <row r="187" spans="1:14" x14ac:dyDescent="0.25">
      <c r="A187" s="26"/>
      <c r="N187" s="27"/>
    </row>
    <row r="188" spans="1:14" x14ac:dyDescent="0.25">
      <c r="A188" s="28" t="s">
        <v>59</v>
      </c>
      <c r="B188" s="29"/>
      <c r="C188" s="29"/>
      <c r="D188" s="29"/>
      <c r="E188" s="29"/>
      <c r="F188" s="29"/>
      <c r="G188" s="29"/>
      <c r="H188" s="29"/>
      <c r="I188" s="29"/>
      <c r="N188" s="27"/>
    </row>
    <row r="189" spans="1:14" x14ac:dyDescent="0.25">
      <c r="A189" s="30" t="s">
        <v>2</v>
      </c>
      <c r="B189" s="9" t="s">
        <v>25</v>
      </c>
      <c r="C189" s="9">
        <f>MIN(A172:J181)</f>
        <v>8</v>
      </c>
      <c r="D189" s="9" t="s">
        <v>9</v>
      </c>
      <c r="N189" s="27"/>
    </row>
    <row r="190" spans="1:14" x14ac:dyDescent="0.25">
      <c r="A190" s="26"/>
      <c r="B190" s="9" t="s">
        <v>26</v>
      </c>
      <c r="C190" s="9">
        <f>MAX(A172:J181)</f>
        <v>27</v>
      </c>
      <c r="D190" s="9" t="s">
        <v>9</v>
      </c>
      <c r="N190" s="27"/>
    </row>
    <row r="191" spans="1:14" x14ac:dyDescent="0.25">
      <c r="A191" s="26"/>
      <c r="B191" s="9" t="s">
        <v>27</v>
      </c>
      <c r="C191" s="9">
        <f>(C190-C189)</f>
        <v>19</v>
      </c>
      <c r="D191" s="9" t="s">
        <v>9</v>
      </c>
      <c r="N191" s="27"/>
    </row>
    <row r="192" spans="1:14" x14ac:dyDescent="0.25">
      <c r="A192" s="26"/>
      <c r="N192" s="27"/>
    </row>
    <row r="193" spans="1:14" x14ac:dyDescent="0.25">
      <c r="A193" s="28" t="s">
        <v>60</v>
      </c>
      <c r="B193" s="29"/>
      <c r="C193" s="29"/>
      <c r="D193" s="29"/>
      <c r="E193" s="29"/>
      <c r="F193" s="29"/>
      <c r="G193" s="29"/>
      <c r="H193" s="29"/>
      <c r="I193" s="29"/>
      <c r="J193" s="29"/>
      <c r="K193" s="29"/>
      <c r="N193" s="27"/>
    </row>
    <row r="194" spans="1:14" ht="16.5" thickBot="1" x14ac:dyDescent="0.3">
      <c r="A194" s="35" t="s">
        <v>2</v>
      </c>
      <c r="B194" s="36">
        <f>_xlfn.STDEV.S(A172:J181)</f>
        <v>4.1429506881014673</v>
      </c>
      <c r="C194" s="22" t="s">
        <v>43</v>
      </c>
      <c r="D194" s="22"/>
      <c r="E194" s="33"/>
      <c r="F194" s="33"/>
      <c r="G194" s="33"/>
      <c r="H194" s="33"/>
      <c r="I194" s="33"/>
      <c r="J194" s="33"/>
      <c r="K194" s="33"/>
      <c r="L194" s="33"/>
      <c r="M194" s="33"/>
      <c r="N194" s="34"/>
    </row>
    <row r="195" spans="1:14" ht="16.5" thickBot="1" x14ac:dyDescent="0.3"/>
    <row r="196" spans="1:14" ht="15.75" customHeight="1" x14ac:dyDescent="0.25">
      <c r="A196" s="111" t="s">
        <v>62</v>
      </c>
      <c r="B196" s="112"/>
      <c r="C196" s="112"/>
      <c r="D196" s="112"/>
      <c r="E196" s="112"/>
      <c r="F196" s="112"/>
      <c r="G196" s="112"/>
      <c r="H196" s="112"/>
      <c r="I196" s="112"/>
      <c r="J196" s="112"/>
      <c r="K196" s="112"/>
      <c r="L196" s="112"/>
      <c r="M196" s="112"/>
      <c r="N196" s="113"/>
    </row>
    <row r="197" spans="1:14" x14ac:dyDescent="0.25">
      <c r="A197" s="114"/>
      <c r="B197" s="115"/>
      <c r="C197" s="115"/>
      <c r="D197" s="115"/>
      <c r="E197" s="115"/>
      <c r="F197" s="115"/>
      <c r="G197" s="115"/>
      <c r="H197" s="115"/>
      <c r="I197" s="115"/>
      <c r="J197" s="115"/>
      <c r="K197" s="115"/>
      <c r="L197" s="115"/>
      <c r="M197" s="115"/>
      <c r="N197" s="116"/>
    </row>
    <row r="198" spans="1:14" x14ac:dyDescent="0.25">
      <c r="A198" s="114"/>
      <c r="B198" s="115"/>
      <c r="C198" s="115"/>
      <c r="D198" s="115"/>
      <c r="E198" s="115"/>
      <c r="F198" s="115"/>
      <c r="G198" s="115"/>
      <c r="H198" s="115"/>
      <c r="I198" s="115"/>
      <c r="J198" s="115"/>
      <c r="K198" s="115"/>
      <c r="L198" s="115"/>
      <c r="M198" s="115"/>
      <c r="N198" s="116"/>
    </row>
    <row r="199" spans="1:14" ht="16.5" thickBot="1" x14ac:dyDescent="0.3">
      <c r="A199" s="117"/>
      <c r="B199" s="118"/>
      <c r="C199" s="118"/>
      <c r="D199" s="118"/>
      <c r="E199" s="118"/>
      <c r="F199" s="118"/>
      <c r="G199" s="118"/>
      <c r="H199" s="118"/>
      <c r="I199" s="118"/>
      <c r="J199" s="118"/>
      <c r="K199" s="118"/>
      <c r="L199" s="118"/>
      <c r="M199" s="118"/>
      <c r="N199" s="119"/>
    </row>
    <row r="200" spans="1:14" x14ac:dyDescent="0.25">
      <c r="A200" s="26" t="s">
        <v>61</v>
      </c>
      <c r="N200" s="27"/>
    </row>
    <row r="201" spans="1:14" x14ac:dyDescent="0.25">
      <c r="A201" s="6" t="s">
        <v>63</v>
      </c>
      <c r="B201" s="8">
        <v>30</v>
      </c>
      <c r="C201" s="8">
        <v>32</v>
      </c>
      <c r="D201" s="8">
        <v>33</v>
      </c>
      <c r="E201" s="8">
        <v>28</v>
      </c>
      <c r="F201" s="8">
        <v>31</v>
      </c>
      <c r="G201" s="8">
        <v>30</v>
      </c>
      <c r="H201" s="8">
        <v>29</v>
      </c>
      <c r="I201" s="8">
        <v>30</v>
      </c>
      <c r="J201" s="8">
        <v>32</v>
      </c>
      <c r="K201" s="8">
        <v>31</v>
      </c>
      <c r="N201" s="27"/>
    </row>
    <row r="202" spans="1:14" x14ac:dyDescent="0.25">
      <c r="A202" s="6" t="s">
        <v>64</v>
      </c>
      <c r="B202" s="8">
        <v>25</v>
      </c>
      <c r="C202" s="8">
        <v>27</v>
      </c>
      <c r="D202" s="8">
        <v>26</v>
      </c>
      <c r="E202" s="8">
        <v>23</v>
      </c>
      <c r="F202" s="8">
        <v>28</v>
      </c>
      <c r="G202" s="8">
        <v>24</v>
      </c>
      <c r="H202" s="8">
        <v>26</v>
      </c>
      <c r="I202" s="8">
        <v>25</v>
      </c>
      <c r="J202" s="8">
        <v>27</v>
      </c>
      <c r="K202" s="8">
        <v>28</v>
      </c>
      <c r="N202" s="27"/>
    </row>
    <row r="203" spans="1:14" x14ac:dyDescent="0.25">
      <c r="A203" s="6" t="s">
        <v>66</v>
      </c>
      <c r="B203" s="8">
        <v>22</v>
      </c>
      <c r="C203" s="8">
        <v>23</v>
      </c>
      <c r="D203" s="8">
        <v>20</v>
      </c>
      <c r="E203" s="8">
        <v>25</v>
      </c>
      <c r="F203" s="8">
        <v>21</v>
      </c>
      <c r="G203" s="8">
        <v>24</v>
      </c>
      <c r="H203" s="8">
        <v>23</v>
      </c>
      <c r="I203" s="8">
        <v>22</v>
      </c>
      <c r="J203" s="8">
        <v>25</v>
      </c>
      <c r="K203" s="8">
        <v>24</v>
      </c>
      <c r="N203" s="27"/>
    </row>
    <row r="204" spans="1:14" x14ac:dyDescent="0.25">
      <c r="A204" s="6" t="s">
        <v>65</v>
      </c>
      <c r="B204" s="8">
        <v>18</v>
      </c>
      <c r="C204" s="8">
        <v>17</v>
      </c>
      <c r="D204" s="8">
        <v>19</v>
      </c>
      <c r="E204" s="8">
        <v>20</v>
      </c>
      <c r="F204" s="8">
        <v>21</v>
      </c>
      <c r="G204" s="8">
        <v>18</v>
      </c>
      <c r="H204" s="8">
        <v>19</v>
      </c>
      <c r="I204" s="8">
        <v>17</v>
      </c>
      <c r="J204" s="8">
        <v>20</v>
      </c>
      <c r="K204" s="8">
        <v>19</v>
      </c>
      <c r="N204" s="27"/>
    </row>
    <row r="205" spans="1:14" x14ac:dyDescent="0.25">
      <c r="A205" s="6" t="s">
        <v>67</v>
      </c>
      <c r="B205" s="8">
        <v>35</v>
      </c>
      <c r="C205" s="8">
        <v>36</v>
      </c>
      <c r="D205" s="8">
        <v>34</v>
      </c>
      <c r="E205" s="8">
        <v>35</v>
      </c>
      <c r="F205" s="8">
        <v>33</v>
      </c>
      <c r="G205" s="8">
        <v>34</v>
      </c>
      <c r="H205" s="8">
        <v>32</v>
      </c>
      <c r="I205" s="8">
        <v>33</v>
      </c>
      <c r="J205" s="8">
        <v>36</v>
      </c>
      <c r="K205" s="8">
        <v>34</v>
      </c>
      <c r="N205" s="27"/>
    </row>
    <row r="206" spans="1:14" x14ac:dyDescent="0.25">
      <c r="A206" s="26"/>
      <c r="N206" s="27"/>
    </row>
    <row r="207" spans="1:14" x14ac:dyDescent="0.25">
      <c r="A207" s="93" t="s">
        <v>10</v>
      </c>
      <c r="B207" s="94"/>
      <c r="C207" s="94"/>
      <c r="D207" s="94"/>
      <c r="E207" s="94"/>
      <c r="F207" s="94"/>
      <c r="G207" s="94"/>
      <c r="H207" s="94"/>
      <c r="I207" s="94"/>
      <c r="J207" s="94"/>
      <c r="K207" s="94"/>
      <c r="L207" s="94"/>
      <c r="M207" s="94"/>
      <c r="N207" s="95"/>
    </row>
    <row r="208" spans="1:14" x14ac:dyDescent="0.25">
      <c r="A208" s="16"/>
      <c r="B208" s="15"/>
      <c r="C208" s="15"/>
      <c r="D208" s="15"/>
      <c r="E208" s="15"/>
      <c r="F208" s="15"/>
      <c r="G208" s="15"/>
      <c r="H208" s="15"/>
      <c r="I208" s="15"/>
      <c r="J208" s="15"/>
      <c r="K208" s="15"/>
      <c r="L208" s="15"/>
      <c r="M208" s="15"/>
      <c r="N208" s="17"/>
    </row>
    <row r="209" spans="1:14" x14ac:dyDescent="0.25">
      <c r="A209" s="28" t="s">
        <v>68</v>
      </c>
      <c r="B209" s="29"/>
      <c r="C209" s="29"/>
      <c r="D209" s="29"/>
      <c r="E209" s="29"/>
      <c r="F209" s="29"/>
      <c r="G209" s="29"/>
      <c r="H209" s="29"/>
      <c r="I209" s="29"/>
      <c r="J209" s="29"/>
      <c r="N209" s="27"/>
    </row>
    <row r="210" spans="1:14" x14ac:dyDescent="0.25">
      <c r="A210" s="30" t="s">
        <v>2</v>
      </c>
      <c r="B210" s="9" t="s">
        <v>63</v>
      </c>
      <c r="C210" s="9">
        <f>AVERAGE(B201:K201)</f>
        <v>30.6</v>
      </c>
      <c r="D210" s="9" t="s">
        <v>71</v>
      </c>
      <c r="N210" s="27"/>
    </row>
    <row r="211" spans="1:14" x14ac:dyDescent="0.25">
      <c r="A211" s="26"/>
      <c r="B211" s="9" t="s">
        <v>64</v>
      </c>
      <c r="C211" s="9">
        <f>AVERAGE(B202:K202)</f>
        <v>25.9</v>
      </c>
      <c r="D211" s="9" t="s">
        <v>71</v>
      </c>
      <c r="N211" s="27"/>
    </row>
    <row r="212" spans="1:14" x14ac:dyDescent="0.25">
      <c r="A212" s="26"/>
      <c r="B212" s="9" t="s">
        <v>66</v>
      </c>
      <c r="C212" s="9">
        <f>AVERAGE(B203:K203)</f>
        <v>22.9</v>
      </c>
      <c r="D212" s="9" t="s">
        <v>71</v>
      </c>
      <c r="N212" s="27"/>
    </row>
    <row r="213" spans="1:14" x14ac:dyDescent="0.25">
      <c r="A213" s="26"/>
      <c r="B213" s="9" t="s">
        <v>65</v>
      </c>
      <c r="C213" s="9">
        <f>AVERAGE(B204:K204)</f>
        <v>18.8</v>
      </c>
      <c r="D213" s="9" t="s">
        <v>71</v>
      </c>
      <c r="N213" s="27"/>
    </row>
    <row r="214" spans="1:14" x14ac:dyDescent="0.25">
      <c r="A214" s="26"/>
      <c r="B214" s="9" t="s">
        <v>67</v>
      </c>
      <c r="C214" s="9">
        <f>AVERAGE(B205:K205)</f>
        <v>34.200000000000003</v>
      </c>
      <c r="D214" s="9" t="s">
        <v>71</v>
      </c>
      <c r="N214" s="27"/>
    </row>
    <row r="215" spans="1:14" x14ac:dyDescent="0.25">
      <c r="A215" s="26"/>
      <c r="N215" s="27"/>
    </row>
    <row r="216" spans="1:14" x14ac:dyDescent="0.25">
      <c r="A216" s="28" t="s">
        <v>69</v>
      </c>
      <c r="B216" s="29"/>
      <c r="C216" s="29"/>
      <c r="D216" s="29"/>
      <c r="E216" s="29"/>
      <c r="F216" s="29"/>
      <c r="G216" s="29"/>
      <c r="H216" s="29"/>
      <c r="I216" s="29"/>
      <c r="N216" s="27"/>
    </row>
    <row r="217" spans="1:14" x14ac:dyDescent="0.25">
      <c r="A217" s="30" t="s">
        <v>2</v>
      </c>
      <c r="B217" s="9" t="s">
        <v>63</v>
      </c>
      <c r="C217" s="12" t="s">
        <v>25</v>
      </c>
      <c r="D217" s="11">
        <f>MIN(B201:K201)</f>
        <v>28</v>
      </c>
      <c r="E217" s="12" t="s">
        <v>26</v>
      </c>
      <c r="F217" s="11">
        <f>MAX(B201:K201)</f>
        <v>33</v>
      </c>
      <c r="G217" s="12" t="s">
        <v>27</v>
      </c>
      <c r="H217" s="12">
        <f>(F217-D217)</f>
        <v>5</v>
      </c>
      <c r="I217" s="9" t="s">
        <v>260</v>
      </c>
      <c r="N217" s="27"/>
    </row>
    <row r="218" spans="1:14" x14ac:dyDescent="0.25">
      <c r="A218" s="26"/>
      <c r="B218" s="9" t="s">
        <v>64</v>
      </c>
      <c r="C218" s="12" t="s">
        <v>25</v>
      </c>
      <c r="D218" s="11">
        <f>MIN(B202:K202)</f>
        <v>23</v>
      </c>
      <c r="E218" s="12" t="s">
        <v>26</v>
      </c>
      <c r="F218" s="11">
        <f>MAX(B202:K202)</f>
        <v>28</v>
      </c>
      <c r="G218" s="12" t="s">
        <v>27</v>
      </c>
      <c r="H218" s="12">
        <f>(F218-D218)</f>
        <v>5</v>
      </c>
      <c r="I218" s="9" t="s">
        <v>260</v>
      </c>
      <c r="N218" s="27"/>
    </row>
    <row r="219" spans="1:14" x14ac:dyDescent="0.25">
      <c r="A219" s="26"/>
      <c r="B219" s="9" t="s">
        <v>66</v>
      </c>
      <c r="C219" s="12" t="s">
        <v>25</v>
      </c>
      <c r="D219" s="11">
        <f>MIN(B203:K203)</f>
        <v>20</v>
      </c>
      <c r="E219" s="12" t="s">
        <v>26</v>
      </c>
      <c r="F219" s="11">
        <f>MAX(B203:K203)</f>
        <v>25</v>
      </c>
      <c r="G219" s="12" t="s">
        <v>27</v>
      </c>
      <c r="H219" s="12">
        <f>(F219-D219)</f>
        <v>5</v>
      </c>
      <c r="I219" s="9" t="s">
        <v>260</v>
      </c>
      <c r="N219" s="27"/>
    </row>
    <row r="220" spans="1:14" x14ac:dyDescent="0.25">
      <c r="A220" s="26"/>
      <c r="B220" s="9" t="s">
        <v>65</v>
      </c>
      <c r="C220" s="12" t="s">
        <v>25</v>
      </c>
      <c r="D220" s="11">
        <f>MIN(B204:K204)</f>
        <v>17</v>
      </c>
      <c r="E220" s="12" t="s">
        <v>26</v>
      </c>
      <c r="F220" s="11">
        <f>MAX(B204:K204)</f>
        <v>21</v>
      </c>
      <c r="G220" s="12" t="s">
        <v>27</v>
      </c>
      <c r="H220" s="12">
        <f>(F220-D220)</f>
        <v>4</v>
      </c>
      <c r="I220" s="9" t="s">
        <v>260</v>
      </c>
      <c r="N220" s="27"/>
    </row>
    <row r="221" spans="1:14" x14ac:dyDescent="0.25">
      <c r="A221" s="26"/>
      <c r="B221" s="9" t="s">
        <v>67</v>
      </c>
      <c r="C221" s="12" t="s">
        <v>25</v>
      </c>
      <c r="D221" s="11">
        <f>MIN(B205:K205)</f>
        <v>32</v>
      </c>
      <c r="E221" s="12" t="s">
        <v>26</v>
      </c>
      <c r="F221" s="11">
        <f>MAX(B205:K205)</f>
        <v>36</v>
      </c>
      <c r="G221" s="12" t="s">
        <v>27</v>
      </c>
      <c r="H221" s="12">
        <f>(F221-D221)</f>
        <v>4</v>
      </c>
      <c r="I221" s="9" t="s">
        <v>260</v>
      </c>
      <c r="N221" s="27"/>
    </row>
    <row r="222" spans="1:14" x14ac:dyDescent="0.25">
      <c r="A222" s="26"/>
      <c r="N222" s="27"/>
    </row>
    <row r="223" spans="1:14" x14ac:dyDescent="0.25">
      <c r="A223" s="28" t="s">
        <v>70</v>
      </c>
      <c r="B223" s="29"/>
      <c r="C223" s="29"/>
      <c r="D223" s="29"/>
      <c r="E223" s="29"/>
      <c r="F223" s="29"/>
      <c r="G223" s="29"/>
      <c r="H223" s="29"/>
      <c r="I223" s="29"/>
      <c r="J223" s="29"/>
      <c r="N223" s="27"/>
    </row>
    <row r="224" spans="1:14" x14ac:dyDescent="0.25">
      <c r="A224" s="30" t="s">
        <v>2</v>
      </c>
      <c r="B224" s="9" t="s">
        <v>63</v>
      </c>
      <c r="C224" s="37">
        <f>_xlfn.VAR.S(B201:K201)</f>
        <v>2.2666666666666675</v>
      </c>
      <c r="D224" s="9" t="s">
        <v>258</v>
      </c>
      <c r="N224" s="27"/>
    </row>
    <row r="225" spans="1:14" x14ac:dyDescent="0.25">
      <c r="A225" s="26"/>
      <c r="B225" s="9" t="s">
        <v>64</v>
      </c>
      <c r="C225" s="37">
        <f>_xlfn.VAR.S(B202:K202)</f>
        <v>2.7666666666666675</v>
      </c>
      <c r="D225" s="9" t="s">
        <v>258</v>
      </c>
      <c r="N225" s="27"/>
    </row>
    <row r="226" spans="1:14" x14ac:dyDescent="0.25">
      <c r="A226" s="26"/>
      <c r="B226" s="9" t="s">
        <v>66</v>
      </c>
      <c r="C226" s="37">
        <f>_xlfn.VAR.S(B203:K203)</f>
        <v>2.7666666666666675</v>
      </c>
      <c r="D226" s="9" t="s">
        <v>258</v>
      </c>
      <c r="N226" s="27"/>
    </row>
    <row r="227" spans="1:14" x14ac:dyDescent="0.25">
      <c r="A227" s="26"/>
      <c r="B227" s="9" t="s">
        <v>65</v>
      </c>
      <c r="C227" s="37">
        <f>_xlfn.VAR.S(B204:K204)</f>
        <v>1.7333333333333332</v>
      </c>
      <c r="D227" s="9" t="s">
        <v>258</v>
      </c>
      <c r="N227" s="27"/>
    </row>
    <row r="228" spans="1:14" ht="16.5" thickBot="1" x14ac:dyDescent="0.3">
      <c r="A228" s="38"/>
      <c r="B228" s="22" t="s">
        <v>67</v>
      </c>
      <c r="C228" s="36">
        <f>_xlfn.VAR.S(B205:K205)</f>
        <v>1.7333333333333332</v>
      </c>
      <c r="D228" s="22" t="s">
        <v>258</v>
      </c>
      <c r="E228" s="33"/>
      <c r="F228" s="33"/>
      <c r="G228" s="33"/>
      <c r="H228" s="33"/>
      <c r="I228" s="33"/>
      <c r="J228" s="33"/>
      <c r="K228" s="33"/>
      <c r="L228" s="33"/>
      <c r="M228" s="33"/>
      <c r="N228" s="34"/>
    </row>
    <row r="229" spans="1:14" ht="16.5" thickBot="1" x14ac:dyDescent="0.3"/>
    <row r="230" spans="1:14" ht="15.75" customHeight="1" x14ac:dyDescent="0.25">
      <c r="A230" s="111" t="s">
        <v>81</v>
      </c>
      <c r="B230" s="112"/>
      <c r="C230" s="112"/>
      <c r="D230" s="112"/>
      <c r="E230" s="112"/>
      <c r="F230" s="112"/>
      <c r="G230" s="112"/>
      <c r="H230" s="112"/>
      <c r="I230" s="112"/>
      <c r="J230" s="112"/>
      <c r="K230" s="112"/>
      <c r="L230" s="112"/>
      <c r="M230" s="112"/>
      <c r="N230" s="113"/>
    </row>
    <row r="231" spans="1:14" ht="15.75" customHeight="1" x14ac:dyDescent="0.25">
      <c r="A231" s="114"/>
      <c r="B231" s="115"/>
      <c r="C231" s="115"/>
      <c r="D231" s="115"/>
      <c r="E231" s="115"/>
      <c r="F231" s="115"/>
      <c r="G231" s="115"/>
      <c r="H231" s="115"/>
      <c r="I231" s="115"/>
      <c r="J231" s="115"/>
      <c r="K231" s="115"/>
      <c r="L231" s="115"/>
      <c r="M231" s="115"/>
      <c r="N231" s="116"/>
    </row>
    <row r="232" spans="1:14" x14ac:dyDescent="0.25">
      <c r="A232" s="114"/>
      <c r="B232" s="115"/>
      <c r="C232" s="115"/>
      <c r="D232" s="115"/>
      <c r="E232" s="115"/>
      <c r="F232" s="115"/>
      <c r="G232" s="115"/>
      <c r="H232" s="115"/>
      <c r="I232" s="115"/>
      <c r="J232" s="115"/>
      <c r="K232" s="115"/>
      <c r="L232" s="115"/>
      <c r="M232" s="115"/>
      <c r="N232" s="116"/>
    </row>
    <row r="233" spans="1:14" ht="16.5" thickBot="1" x14ac:dyDescent="0.3">
      <c r="A233" s="117"/>
      <c r="B233" s="118"/>
      <c r="C233" s="118"/>
      <c r="D233" s="118"/>
      <c r="E233" s="118"/>
      <c r="F233" s="118"/>
      <c r="G233" s="118"/>
      <c r="H233" s="118"/>
      <c r="I233" s="118"/>
      <c r="J233" s="118"/>
      <c r="K233" s="118"/>
      <c r="L233" s="118"/>
      <c r="M233" s="118"/>
      <c r="N233" s="119"/>
    </row>
    <row r="234" spans="1:14" x14ac:dyDescent="0.25">
      <c r="A234" s="26" t="s">
        <v>72</v>
      </c>
      <c r="N234" s="27"/>
    </row>
    <row r="235" spans="1:14" x14ac:dyDescent="0.25">
      <c r="A235" s="13">
        <v>28</v>
      </c>
      <c r="B235" s="8">
        <v>32</v>
      </c>
      <c r="C235" s="8">
        <v>35</v>
      </c>
      <c r="D235" s="8">
        <v>40</v>
      </c>
      <c r="E235" s="8">
        <v>42</v>
      </c>
      <c r="F235" s="8">
        <v>28</v>
      </c>
      <c r="G235" s="8">
        <v>33</v>
      </c>
      <c r="H235" s="8">
        <v>38</v>
      </c>
      <c r="I235" s="8">
        <v>30</v>
      </c>
      <c r="J235" s="8">
        <v>41</v>
      </c>
      <c r="N235" s="27"/>
    </row>
    <row r="236" spans="1:14" x14ac:dyDescent="0.25">
      <c r="A236" s="13">
        <v>37</v>
      </c>
      <c r="B236" s="8">
        <v>31</v>
      </c>
      <c r="C236" s="8">
        <v>34</v>
      </c>
      <c r="D236" s="8">
        <v>29</v>
      </c>
      <c r="E236" s="8">
        <v>36</v>
      </c>
      <c r="F236" s="8">
        <v>43</v>
      </c>
      <c r="G236" s="8">
        <v>39</v>
      </c>
      <c r="H236" s="8">
        <v>27</v>
      </c>
      <c r="I236" s="8">
        <v>35</v>
      </c>
      <c r="J236" s="8">
        <v>31</v>
      </c>
      <c r="N236" s="27"/>
    </row>
    <row r="237" spans="1:14" x14ac:dyDescent="0.25">
      <c r="A237" s="13">
        <v>39</v>
      </c>
      <c r="B237" s="8">
        <v>45</v>
      </c>
      <c r="C237" s="8">
        <v>29</v>
      </c>
      <c r="D237" s="8">
        <v>33</v>
      </c>
      <c r="E237" s="8">
        <v>37</v>
      </c>
      <c r="F237" s="8">
        <v>40</v>
      </c>
      <c r="G237" s="8">
        <v>36</v>
      </c>
      <c r="H237" s="8">
        <v>29</v>
      </c>
      <c r="I237" s="8">
        <v>31</v>
      </c>
      <c r="J237" s="8">
        <v>38</v>
      </c>
      <c r="N237" s="27"/>
    </row>
    <row r="238" spans="1:14" x14ac:dyDescent="0.25">
      <c r="A238" s="13">
        <v>35</v>
      </c>
      <c r="B238" s="8">
        <v>44</v>
      </c>
      <c r="C238" s="8">
        <v>32</v>
      </c>
      <c r="D238" s="8">
        <v>39</v>
      </c>
      <c r="E238" s="8">
        <v>36</v>
      </c>
      <c r="F238" s="8">
        <v>30</v>
      </c>
      <c r="G238" s="8">
        <v>33</v>
      </c>
      <c r="H238" s="8">
        <v>28</v>
      </c>
      <c r="I238" s="8">
        <v>41</v>
      </c>
      <c r="J238" s="8">
        <v>35</v>
      </c>
      <c r="N238" s="27"/>
    </row>
    <row r="239" spans="1:14" x14ac:dyDescent="0.25">
      <c r="A239" s="13">
        <v>31</v>
      </c>
      <c r="B239" s="8">
        <v>37</v>
      </c>
      <c r="C239" s="8">
        <v>42</v>
      </c>
      <c r="D239" s="8">
        <v>29</v>
      </c>
      <c r="E239" s="8">
        <v>34</v>
      </c>
      <c r="F239" s="8">
        <v>40</v>
      </c>
      <c r="G239" s="8">
        <v>31</v>
      </c>
      <c r="H239" s="8">
        <v>33</v>
      </c>
      <c r="I239" s="8">
        <v>38</v>
      </c>
      <c r="J239" s="8">
        <v>36</v>
      </c>
      <c r="N239" s="27"/>
    </row>
    <row r="240" spans="1:14" x14ac:dyDescent="0.25">
      <c r="A240" s="13">
        <v>39</v>
      </c>
      <c r="B240" s="8">
        <v>27</v>
      </c>
      <c r="C240" s="8">
        <v>35</v>
      </c>
      <c r="D240" s="8">
        <v>30</v>
      </c>
      <c r="E240" s="8">
        <v>43</v>
      </c>
      <c r="F240" s="8">
        <v>29</v>
      </c>
      <c r="G240" s="8">
        <v>32</v>
      </c>
      <c r="H240" s="8">
        <v>36</v>
      </c>
      <c r="I240" s="8">
        <v>31</v>
      </c>
      <c r="J240" s="8">
        <v>40</v>
      </c>
      <c r="N240" s="27"/>
    </row>
    <row r="241" spans="1:14" x14ac:dyDescent="0.25">
      <c r="A241" s="13">
        <v>38</v>
      </c>
      <c r="B241" s="8">
        <v>44</v>
      </c>
      <c r="C241" s="8">
        <v>37</v>
      </c>
      <c r="D241" s="8">
        <v>33</v>
      </c>
      <c r="E241" s="8">
        <v>35</v>
      </c>
      <c r="F241" s="8">
        <v>41</v>
      </c>
      <c r="G241" s="8">
        <v>30</v>
      </c>
      <c r="H241" s="8">
        <v>31</v>
      </c>
      <c r="I241" s="8">
        <v>39</v>
      </c>
      <c r="J241" s="8">
        <v>28</v>
      </c>
      <c r="N241" s="27"/>
    </row>
    <row r="242" spans="1:14" x14ac:dyDescent="0.25">
      <c r="A242" s="13">
        <v>45</v>
      </c>
      <c r="B242" s="8">
        <v>29</v>
      </c>
      <c r="C242" s="8">
        <v>33</v>
      </c>
      <c r="D242" s="8">
        <v>38</v>
      </c>
      <c r="E242" s="8">
        <v>34</v>
      </c>
      <c r="F242" s="8">
        <v>32</v>
      </c>
      <c r="G242" s="8">
        <v>35</v>
      </c>
      <c r="H242" s="8">
        <v>31</v>
      </c>
      <c r="I242" s="8">
        <v>40</v>
      </c>
      <c r="J242" s="8">
        <v>36</v>
      </c>
      <c r="N242" s="27"/>
    </row>
    <row r="243" spans="1:14" x14ac:dyDescent="0.25">
      <c r="A243" s="13">
        <v>39</v>
      </c>
      <c r="B243" s="8">
        <v>27</v>
      </c>
      <c r="C243" s="8">
        <v>35</v>
      </c>
      <c r="D243" s="8">
        <v>30</v>
      </c>
      <c r="E243" s="8">
        <v>43</v>
      </c>
      <c r="F243" s="8">
        <v>29</v>
      </c>
      <c r="G243" s="8">
        <v>32</v>
      </c>
      <c r="H243" s="8">
        <v>36</v>
      </c>
      <c r="I243" s="8">
        <v>31</v>
      </c>
      <c r="J243" s="8">
        <v>40</v>
      </c>
      <c r="N243" s="27"/>
    </row>
    <row r="244" spans="1:14" x14ac:dyDescent="0.25">
      <c r="A244" s="13">
        <v>38</v>
      </c>
      <c r="B244" s="8">
        <v>44</v>
      </c>
      <c r="C244" s="8">
        <v>37</v>
      </c>
      <c r="D244" s="8">
        <v>33</v>
      </c>
      <c r="E244" s="8">
        <v>35</v>
      </c>
      <c r="F244" s="8">
        <v>41</v>
      </c>
      <c r="G244" s="8">
        <v>30</v>
      </c>
      <c r="H244" s="8">
        <v>31</v>
      </c>
      <c r="I244" s="8">
        <v>39</v>
      </c>
      <c r="J244" s="8">
        <v>28</v>
      </c>
      <c r="N244" s="27"/>
    </row>
    <row r="245" spans="1:14" x14ac:dyDescent="0.25">
      <c r="A245" s="26"/>
      <c r="N245" s="27"/>
    </row>
    <row r="246" spans="1:14" x14ac:dyDescent="0.25">
      <c r="A246" s="93" t="s">
        <v>10</v>
      </c>
      <c r="B246" s="94"/>
      <c r="C246" s="94"/>
      <c r="D246" s="94"/>
      <c r="E246" s="94"/>
      <c r="F246" s="94"/>
      <c r="G246" s="94"/>
      <c r="H246" s="94"/>
      <c r="I246" s="94"/>
      <c r="J246" s="94"/>
      <c r="K246" s="94"/>
      <c r="L246" s="94"/>
      <c r="M246" s="94"/>
      <c r="N246" s="95"/>
    </row>
    <row r="247" spans="1:14" x14ac:dyDescent="0.25">
      <c r="A247" s="16"/>
      <c r="B247" s="15"/>
      <c r="C247" s="15"/>
      <c r="D247" s="15"/>
      <c r="E247" s="15"/>
      <c r="F247" s="15"/>
      <c r="G247" s="15"/>
      <c r="H247" s="15"/>
      <c r="I247" s="15"/>
      <c r="J247" s="15"/>
      <c r="K247" s="15"/>
      <c r="L247" s="15"/>
      <c r="M247" s="15"/>
      <c r="N247" s="17"/>
    </row>
    <row r="248" spans="1:14" x14ac:dyDescent="0.25">
      <c r="A248" s="28" t="s">
        <v>261</v>
      </c>
      <c r="B248" s="29"/>
      <c r="C248" s="29"/>
      <c r="D248" s="29"/>
      <c r="E248" s="29"/>
      <c r="F248" s="29"/>
      <c r="G248" s="29"/>
      <c r="H248" s="29"/>
      <c r="I248" s="29"/>
      <c r="N248" s="27"/>
    </row>
    <row r="249" spans="1:14" x14ac:dyDescent="0.25">
      <c r="A249" s="30" t="s">
        <v>2</v>
      </c>
      <c r="B249" s="10" t="s">
        <v>25</v>
      </c>
      <c r="C249" s="11" t="s">
        <v>82</v>
      </c>
      <c r="D249" s="11" t="s">
        <v>83</v>
      </c>
      <c r="E249" s="11" t="s">
        <v>84</v>
      </c>
      <c r="N249" s="27"/>
    </row>
    <row r="250" spans="1:14" x14ac:dyDescent="0.25">
      <c r="A250" s="26"/>
      <c r="B250" s="10">
        <f>MIN(A235:J244)</f>
        <v>27</v>
      </c>
      <c r="C250" s="10" t="s">
        <v>73</v>
      </c>
      <c r="D250" s="10">
        <v>29</v>
      </c>
      <c r="E250" s="10">
        <f t="array" ref="E250:E255">FREQUENCY(A235:J244,D250:D254)</f>
        <v>15</v>
      </c>
      <c r="N250" s="27"/>
    </row>
    <row r="251" spans="1:14" x14ac:dyDescent="0.25">
      <c r="A251" s="26"/>
      <c r="B251" s="10" t="s">
        <v>26</v>
      </c>
      <c r="C251" s="10" t="s">
        <v>74</v>
      </c>
      <c r="D251" s="10">
        <v>34</v>
      </c>
      <c r="E251" s="10">
        <v>31</v>
      </c>
      <c r="N251" s="27"/>
    </row>
    <row r="252" spans="1:14" x14ac:dyDescent="0.25">
      <c r="A252" s="26"/>
      <c r="B252" s="10">
        <f>MAX(A235:J244)</f>
        <v>45</v>
      </c>
      <c r="C252" s="10" t="s">
        <v>75</v>
      </c>
      <c r="D252" s="10">
        <v>39</v>
      </c>
      <c r="E252" s="10">
        <v>34</v>
      </c>
      <c r="N252" s="27"/>
    </row>
    <row r="253" spans="1:14" x14ac:dyDescent="0.25">
      <c r="A253" s="26"/>
      <c r="B253" s="11"/>
      <c r="C253" s="10" t="s">
        <v>76</v>
      </c>
      <c r="D253" s="10">
        <v>44</v>
      </c>
      <c r="E253" s="10">
        <v>18</v>
      </c>
      <c r="N253" s="27"/>
    </row>
    <row r="254" spans="1:14" x14ac:dyDescent="0.25">
      <c r="A254" s="26"/>
      <c r="B254" s="11"/>
      <c r="C254" s="10" t="s">
        <v>77</v>
      </c>
      <c r="D254" s="10">
        <v>49</v>
      </c>
      <c r="E254" s="10">
        <v>2</v>
      </c>
      <c r="N254" s="27"/>
    </row>
    <row r="255" spans="1:14" x14ac:dyDescent="0.25">
      <c r="A255" s="26"/>
      <c r="B255" s="11"/>
      <c r="C255" s="10"/>
      <c r="D255" s="10"/>
      <c r="E255" s="10">
        <v>0</v>
      </c>
      <c r="N255" s="27"/>
    </row>
    <row r="256" spans="1:14" x14ac:dyDescent="0.25">
      <c r="A256" s="26"/>
      <c r="N256" s="27"/>
    </row>
    <row r="257" spans="1:14" x14ac:dyDescent="0.25">
      <c r="A257" s="28" t="s">
        <v>78</v>
      </c>
      <c r="B257" s="29"/>
      <c r="C257" s="29"/>
      <c r="D257" s="29"/>
      <c r="E257" s="29"/>
      <c r="F257" s="29"/>
      <c r="G257" s="29"/>
      <c r="H257" s="29"/>
      <c r="N257" s="27"/>
    </row>
    <row r="258" spans="1:14" x14ac:dyDescent="0.25">
      <c r="A258" s="30" t="s">
        <v>2</v>
      </c>
      <c r="B258" s="12" t="s">
        <v>85</v>
      </c>
      <c r="C258" s="12">
        <f>_xlfn.MODE.SNGL(A235:J244)</f>
        <v>31</v>
      </c>
      <c r="D258" s="11" t="s">
        <v>262</v>
      </c>
      <c r="N258" s="27"/>
    </row>
    <row r="259" spans="1:14" x14ac:dyDescent="0.25">
      <c r="A259" s="26"/>
      <c r="N259" s="27"/>
    </row>
    <row r="260" spans="1:14" x14ac:dyDescent="0.25">
      <c r="A260" s="28" t="s">
        <v>79</v>
      </c>
      <c r="B260" s="29"/>
      <c r="C260" s="29"/>
      <c r="D260" s="29"/>
      <c r="E260" s="29"/>
      <c r="F260" s="29"/>
      <c r="N260" s="27"/>
    </row>
    <row r="261" spans="1:14" x14ac:dyDescent="0.25">
      <c r="A261" s="30" t="s">
        <v>2</v>
      </c>
      <c r="B261" s="12" t="s">
        <v>86</v>
      </c>
      <c r="C261" s="12">
        <f>MEDIAN(A235:J244)</f>
        <v>35</v>
      </c>
      <c r="D261" s="11" t="s">
        <v>262</v>
      </c>
      <c r="N261" s="27"/>
    </row>
    <row r="262" spans="1:14" x14ac:dyDescent="0.25">
      <c r="A262" s="26"/>
      <c r="N262" s="27"/>
    </row>
    <row r="263" spans="1:14" x14ac:dyDescent="0.25">
      <c r="A263" s="28" t="s">
        <v>80</v>
      </c>
      <c r="B263" s="29"/>
      <c r="C263" s="29"/>
      <c r="D263" s="29"/>
      <c r="E263" s="29"/>
      <c r="F263" s="29"/>
      <c r="N263" s="27"/>
    </row>
    <row r="264" spans="1:14" ht="16.5" thickBot="1" x14ac:dyDescent="0.3">
      <c r="A264" s="35" t="s">
        <v>2</v>
      </c>
      <c r="B264" s="19" t="s">
        <v>27</v>
      </c>
      <c r="C264" s="19">
        <f>(B252-B250)</f>
        <v>18</v>
      </c>
      <c r="D264" s="14" t="s">
        <v>262</v>
      </c>
      <c r="E264" s="33"/>
      <c r="F264" s="33"/>
      <c r="G264" s="33"/>
      <c r="H264" s="33"/>
      <c r="I264" s="33"/>
      <c r="J264" s="33"/>
      <c r="K264" s="33"/>
      <c r="L264" s="33"/>
      <c r="M264" s="33"/>
      <c r="N264" s="34"/>
    </row>
    <row r="265" spans="1:14" ht="16.5" thickBot="1" x14ac:dyDescent="0.3"/>
    <row r="266" spans="1:14" ht="15.75" customHeight="1" x14ac:dyDescent="0.25">
      <c r="A266" s="111" t="s">
        <v>101</v>
      </c>
      <c r="B266" s="112"/>
      <c r="C266" s="112"/>
      <c r="D266" s="112"/>
      <c r="E266" s="112"/>
      <c r="F266" s="112"/>
      <c r="G266" s="112"/>
      <c r="H266" s="112"/>
      <c r="I266" s="112"/>
      <c r="J266" s="112"/>
      <c r="K266" s="112"/>
      <c r="L266" s="112"/>
      <c r="M266" s="112"/>
      <c r="N266" s="113"/>
    </row>
    <row r="267" spans="1:14" ht="15.75" customHeight="1" x14ac:dyDescent="0.25">
      <c r="A267" s="114"/>
      <c r="B267" s="115"/>
      <c r="C267" s="115"/>
      <c r="D267" s="115"/>
      <c r="E267" s="115"/>
      <c r="F267" s="115"/>
      <c r="G267" s="115"/>
      <c r="H267" s="115"/>
      <c r="I267" s="115"/>
      <c r="J267" s="115"/>
      <c r="K267" s="115"/>
      <c r="L267" s="115"/>
      <c r="M267" s="115"/>
      <c r="N267" s="116"/>
    </row>
    <row r="268" spans="1:14" ht="15.75" customHeight="1" x14ac:dyDescent="0.25">
      <c r="A268" s="114"/>
      <c r="B268" s="115"/>
      <c r="C268" s="115"/>
      <c r="D268" s="115"/>
      <c r="E268" s="115"/>
      <c r="F268" s="115"/>
      <c r="G268" s="115"/>
      <c r="H268" s="115"/>
      <c r="I268" s="115"/>
      <c r="J268" s="115"/>
      <c r="K268" s="115"/>
      <c r="L268" s="115"/>
      <c r="M268" s="115"/>
      <c r="N268" s="116"/>
    </row>
    <row r="269" spans="1:14" ht="16.5" thickBot="1" x14ac:dyDescent="0.3">
      <c r="A269" s="117"/>
      <c r="B269" s="118"/>
      <c r="C269" s="118"/>
      <c r="D269" s="118"/>
      <c r="E269" s="118"/>
      <c r="F269" s="118"/>
      <c r="G269" s="118"/>
      <c r="H269" s="118"/>
      <c r="I269" s="118"/>
      <c r="J269" s="118"/>
      <c r="K269" s="118"/>
      <c r="L269" s="118"/>
      <c r="M269" s="118"/>
      <c r="N269" s="119"/>
    </row>
    <row r="270" spans="1:14" x14ac:dyDescent="0.25">
      <c r="A270" s="26" t="s">
        <v>87</v>
      </c>
      <c r="N270" s="27"/>
    </row>
    <row r="271" spans="1:14" x14ac:dyDescent="0.25">
      <c r="A271" s="13">
        <v>56</v>
      </c>
      <c r="B271" s="8">
        <v>40</v>
      </c>
      <c r="C271" s="8">
        <v>28</v>
      </c>
      <c r="D271" s="8">
        <v>73</v>
      </c>
      <c r="E271" s="8">
        <v>52</v>
      </c>
      <c r="F271" s="8">
        <v>61</v>
      </c>
      <c r="G271" s="8">
        <v>35</v>
      </c>
      <c r="H271" s="8">
        <v>40</v>
      </c>
      <c r="I271" s="8">
        <v>47</v>
      </c>
      <c r="J271" s="8">
        <v>65</v>
      </c>
      <c r="N271" s="27"/>
    </row>
    <row r="272" spans="1:14" x14ac:dyDescent="0.25">
      <c r="A272" s="13">
        <v>52</v>
      </c>
      <c r="B272" s="8">
        <v>44</v>
      </c>
      <c r="C272" s="8">
        <v>38</v>
      </c>
      <c r="D272" s="8">
        <v>60</v>
      </c>
      <c r="E272" s="8">
        <v>56</v>
      </c>
      <c r="F272" s="8">
        <v>40</v>
      </c>
      <c r="G272" s="8">
        <v>36</v>
      </c>
      <c r="H272" s="8">
        <v>49</v>
      </c>
      <c r="I272" s="8">
        <v>68</v>
      </c>
      <c r="J272" s="8">
        <v>57</v>
      </c>
      <c r="N272" s="27"/>
    </row>
    <row r="273" spans="1:14" x14ac:dyDescent="0.25">
      <c r="A273" s="13">
        <v>52</v>
      </c>
      <c r="B273" s="8">
        <v>63</v>
      </c>
      <c r="C273" s="8">
        <v>41</v>
      </c>
      <c r="D273" s="8">
        <v>48</v>
      </c>
      <c r="E273" s="8">
        <v>55</v>
      </c>
      <c r="F273" s="8">
        <v>42</v>
      </c>
      <c r="G273" s="8">
        <v>39</v>
      </c>
      <c r="H273" s="8">
        <v>58</v>
      </c>
      <c r="I273" s="8">
        <v>62</v>
      </c>
      <c r="J273" s="8">
        <v>49</v>
      </c>
      <c r="N273" s="27"/>
    </row>
    <row r="274" spans="1:14" x14ac:dyDescent="0.25">
      <c r="A274" s="13">
        <v>59</v>
      </c>
      <c r="B274" s="8">
        <v>45</v>
      </c>
      <c r="C274" s="8">
        <v>47</v>
      </c>
      <c r="D274" s="8">
        <v>51</v>
      </c>
      <c r="E274" s="8">
        <v>65</v>
      </c>
      <c r="F274" s="8">
        <v>41</v>
      </c>
      <c r="G274" s="8">
        <v>48</v>
      </c>
      <c r="H274" s="8">
        <v>55</v>
      </c>
      <c r="I274" s="8">
        <v>42</v>
      </c>
      <c r="J274" s="8">
        <v>39</v>
      </c>
      <c r="N274" s="27"/>
    </row>
    <row r="275" spans="1:14" x14ac:dyDescent="0.25">
      <c r="A275" s="13">
        <v>58</v>
      </c>
      <c r="B275" s="8">
        <v>62</v>
      </c>
      <c r="C275" s="8">
        <v>49</v>
      </c>
      <c r="D275" s="8">
        <v>59</v>
      </c>
      <c r="E275" s="8">
        <v>45</v>
      </c>
      <c r="F275" s="8">
        <v>47</v>
      </c>
      <c r="G275" s="8">
        <v>51</v>
      </c>
      <c r="H275" s="8">
        <v>65</v>
      </c>
      <c r="I275" s="8">
        <v>43</v>
      </c>
      <c r="J275" s="8">
        <v>58</v>
      </c>
      <c r="N275" s="27"/>
    </row>
    <row r="276" spans="1:14" x14ac:dyDescent="0.25">
      <c r="A276" s="26"/>
      <c r="N276" s="27"/>
    </row>
    <row r="277" spans="1:14" x14ac:dyDescent="0.25">
      <c r="A277" s="93" t="s">
        <v>10</v>
      </c>
      <c r="B277" s="94"/>
      <c r="C277" s="94"/>
      <c r="D277" s="94"/>
      <c r="E277" s="94"/>
      <c r="F277" s="94"/>
      <c r="G277" s="94"/>
      <c r="H277" s="94"/>
      <c r="I277" s="94"/>
      <c r="J277" s="94"/>
      <c r="K277" s="94"/>
      <c r="L277" s="94"/>
      <c r="M277" s="94"/>
      <c r="N277" s="95"/>
    </row>
    <row r="278" spans="1:14" x14ac:dyDescent="0.25">
      <c r="A278" s="16"/>
      <c r="B278" s="15"/>
      <c r="C278" s="15"/>
      <c r="D278" s="15"/>
      <c r="E278" s="15"/>
      <c r="F278" s="15"/>
      <c r="G278" s="15"/>
      <c r="H278" s="15"/>
      <c r="I278" s="15"/>
      <c r="J278" s="15"/>
      <c r="K278" s="15"/>
      <c r="L278" s="15"/>
      <c r="M278" s="15"/>
      <c r="N278" s="17"/>
    </row>
    <row r="279" spans="1:14" x14ac:dyDescent="0.25">
      <c r="A279" s="28" t="s">
        <v>88</v>
      </c>
      <c r="B279" s="29"/>
      <c r="C279" s="29"/>
      <c r="D279" s="29"/>
      <c r="E279" s="29"/>
      <c r="F279" s="29"/>
      <c r="G279" s="29"/>
      <c r="H279" s="29"/>
      <c r="I279" s="29"/>
      <c r="N279" s="27"/>
    </row>
    <row r="280" spans="1:14" x14ac:dyDescent="0.25">
      <c r="A280" s="30" t="s">
        <v>2</v>
      </c>
      <c r="B280" s="10" t="s">
        <v>25</v>
      </c>
      <c r="C280" s="10" t="s">
        <v>82</v>
      </c>
      <c r="D280" s="10" t="s">
        <v>83</v>
      </c>
      <c r="E280" s="10" t="s">
        <v>84</v>
      </c>
      <c r="N280" s="27"/>
    </row>
    <row r="281" spans="1:14" x14ac:dyDescent="0.25">
      <c r="A281" s="26"/>
      <c r="B281" s="10">
        <f>MIN(A271:J275)</f>
        <v>28</v>
      </c>
      <c r="C281" s="10" t="s">
        <v>89</v>
      </c>
      <c r="D281" s="10">
        <v>29</v>
      </c>
      <c r="E281" s="10">
        <f t="array" ref="E281:E287">FREQUENCY(A271:J275,D281:D286)</f>
        <v>1</v>
      </c>
      <c r="N281" s="27"/>
    </row>
    <row r="282" spans="1:14" x14ac:dyDescent="0.25">
      <c r="A282" s="26"/>
      <c r="B282" s="10" t="s">
        <v>26</v>
      </c>
      <c r="C282" s="10" t="s">
        <v>90</v>
      </c>
      <c r="D282" s="10">
        <v>39</v>
      </c>
      <c r="E282" s="10">
        <v>5</v>
      </c>
      <c r="N282" s="27"/>
    </row>
    <row r="283" spans="1:14" x14ac:dyDescent="0.25">
      <c r="A283" s="26"/>
      <c r="B283" s="10">
        <f>MAX(A271:J275)</f>
        <v>73</v>
      </c>
      <c r="C283" s="10" t="s">
        <v>91</v>
      </c>
      <c r="D283" s="10">
        <v>49</v>
      </c>
      <c r="E283" s="10">
        <v>19</v>
      </c>
      <c r="N283" s="27"/>
    </row>
    <row r="284" spans="1:14" x14ac:dyDescent="0.25">
      <c r="A284" s="26"/>
      <c r="B284" s="10"/>
      <c r="C284" s="10" t="s">
        <v>92</v>
      </c>
      <c r="D284" s="10">
        <v>59</v>
      </c>
      <c r="E284" s="10">
        <v>15</v>
      </c>
      <c r="N284" s="27"/>
    </row>
    <row r="285" spans="1:14" x14ac:dyDescent="0.25">
      <c r="A285" s="26"/>
      <c r="B285" s="10"/>
      <c r="C285" s="10" t="s">
        <v>93</v>
      </c>
      <c r="D285" s="10">
        <v>69</v>
      </c>
      <c r="E285" s="10">
        <v>9</v>
      </c>
      <c r="N285" s="27"/>
    </row>
    <row r="286" spans="1:14" x14ac:dyDescent="0.25">
      <c r="A286" s="26"/>
      <c r="B286" s="10"/>
      <c r="C286" s="10" t="s">
        <v>94</v>
      </c>
      <c r="D286" s="10">
        <v>79</v>
      </c>
      <c r="E286" s="10">
        <v>1</v>
      </c>
      <c r="N286" s="27"/>
    </row>
    <row r="287" spans="1:14" x14ac:dyDescent="0.25">
      <c r="A287" s="26"/>
      <c r="B287" s="10"/>
      <c r="C287" s="10"/>
      <c r="D287" s="10"/>
      <c r="E287" s="10">
        <v>0</v>
      </c>
      <c r="N287" s="27"/>
    </row>
    <row r="288" spans="1:14" x14ac:dyDescent="0.25">
      <c r="A288" s="26"/>
      <c r="B288" s="1"/>
      <c r="C288" s="1"/>
      <c r="D288" s="1"/>
      <c r="E288" s="1"/>
      <c r="N288" s="27"/>
    </row>
    <row r="289" spans="1:14" x14ac:dyDescent="0.25">
      <c r="A289" s="28" t="s">
        <v>95</v>
      </c>
      <c r="B289" s="29"/>
      <c r="C289" s="29"/>
      <c r="D289" s="29"/>
      <c r="E289" s="29"/>
      <c r="F289" s="29"/>
      <c r="G289" s="29"/>
      <c r="H289" s="29"/>
      <c r="N289" s="27"/>
    </row>
    <row r="290" spans="1:14" x14ac:dyDescent="0.25">
      <c r="A290" s="30" t="s">
        <v>2</v>
      </c>
      <c r="B290" s="12" t="s">
        <v>85</v>
      </c>
      <c r="C290" s="9">
        <f>_xlfn.MODE.SNGL(A271:J275)</f>
        <v>40</v>
      </c>
      <c r="D290" s="9" t="s">
        <v>31</v>
      </c>
      <c r="N290" s="27"/>
    </row>
    <row r="291" spans="1:14" x14ac:dyDescent="0.25">
      <c r="A291" s="26"/>
      <c r="N291" s="27"/>
    </row>
    <row r="292" spans="1:14" x14ac:dyDescent="0.25">
      <c r="A292" s="28" t="s">
        <v>96</v>
      </c>
      <c r="B292" s="29"/>
      <c r="C292" s="29"/>
      <c r="D292" s="29"/>
      <c r="E292" s="29"/>
      <c r="F292" s="29"/>
      <c r="G292" s="29"/>
      <c r="N292" s="27"/>
    </row>
    <row r="293" spans="1:14" x14ac:dyDescent="0.25">
      <c r="A293" s="30" t="s">
        <v>2</v>
      </c>
      <c r="B293" s="12" t="s">
        <v>86</v>
      </c>
      <c r="C293" s="9">
        <f>MEDIAN(A271:J275)</f>
        <v>50</v>
      </c>
      <c r="D293" s="9" t="s">
        <v>31</v>
      </c>
      <c r="N293" s="27"/>
    </row>
    <row r="294" spans="1:14" x14ac:dyDescent="0.25">
      <c r="A294" s="26"/>
      <c r="N294" s="27"/>
    </row>
    <row r="295" spans="1:14" x14ac:dyDescent="0.25">
      <c r="A295" s="28" t="s">
        <v>97</v>
      </c>
      <c r="B295" s="29"/>
      <c r="C295" s="29"/>
      <c r="D295" s="29"/>
      <c r="E295" s="29"/>
      <c r="F295" s="29"/>
      <c r="G295" s="29"/>
      <c r="H295" s="29"/>
      <c r="N295" s="27"/>
    </row>
    <row r="296" spans="1:14" x14ac:dyDescent="0.25">
      <c r="A296" s="30" t="s">
        <v>2</v>
      </c>
      <c r="B296" s="10" t="s">
        <v>98</v>
      </c>
      <c r="C296" s="10">
        <f>_xlfn.QUARTILE.INC(A271:J275,1)</f>
        <v>42.25</v>
      </c>
      <c r="N296" s="27"/>
    </row>
    <row r="297" spans="1:14" x14ac:dyDescent="0.25">
      <c r="A297" s="26"/>
      <c r="B297" s="10" t="s">
        <v>99</v>
      </c>
      <c r="C297" s="10">
        <f>_xlfn.QUARTILE.INC(A271:J275,3)</f>
        <v>58</v>
      </c>
      <c r="N297" s="27"/>
    </row>
    <row r="298" spans="1:14" ht="16.5" thickBot="1" x14ac:dyDescent="0.3">
      <c r="A298" s="38"/>
      <c r="B298" s="18" t="s">
        <v>100</v>
      </c>
      <c r="C298" s="18">
        <f>(C297-C296)</f>
        <v>15.75</v>
      </c>
      <c r="D298" s="33"/>
      <c r="E298" s="33"/>
      <c r="F298" s="33"/>
      <c r="G298" s="33"/>
      <c r="H298" s="33"/>
      <c r="I298" s="33"/>
      <c r="J298" s="33"/>
      <c r="K298" s="33"/>
      <c r="L298" s="33"/>
      <c r="M298" s="33"/>
      <c r="N298" s="34"/>
    </row>
    <row r="299" spans="1:14" ht="16.5" thickBot="1" x14ac:dyDescent="0.3"/>
    <row r="300" spans="1:14" ht="15.75" customHeight="1" x14ac:dyDescent="0.25">
      <c r="A300" s="111" t="s">
        <v>115</v>
      </c>
      <c r="B300" s="112"/>
      <c r="C300" s="112"/>
      <c r="D300" s="112"/>
      <c r="E300" s="112"/>
      <c r="F300" s="112"/>
      <c r="G300" s="112"/>
      <c r="H300" s="112"/>
      <c r="I300" s="112"/>
      <c r="J300" s="112"/>
      <c r="K300" s="112"/>
      <c r="L300" s="112"/>
      <c r="M300" s="112"/>
      <c r="N300" s="113"/>
    </row>
    <row r="301" spans="1:14" ht="15.75" customHeight="1" x14ac:dyDescent="0.25">
      <c r="A301" s="114"/>
      <c r="B301" s="115"/>
      <c r="C301" s="115"/>
      <c r="D301" s="115"/>
      <c r="E301" s="115"/>
      <c r="F301" s="115"/>
      <c r="G301" s="115"/>
      <c r="H301" s="115"/>
      <c r="I301" s="115"/>
      <c r="J301" s="115"/>
      <c r="K301" s="115"/>
      <c r="L301" s="115"/>
      <c r="M301" s="115"/>
      <c r="N301" s="116"/>
    </row>
    <row r="302" spans="1:14" ht="15.75" customHeight="1" x14ac:dyDescent="0.25">
      <c r="A302" s="114"/>
      <c r="B302" s="115"/>
      <c r="C302" s="115"/>
      <c r="D302" s="115"/>
      <c r="E302" s="115"/>
      <c r="F302" s="115"/>
      <c r="G302" s="115"/>
      <c r="H302" s="115"/>
      <c r="I302" s="115"/>
      <c r="J302" s="115"/>
      <c r="K302" s="115"/>
      <c r="L302" s="115"/>
      <c r="M302" s="115"/>
      <c r="N302" s="116"/>
    </row>
    <row r="303" spans="1:14" ht="16.5" thickBot="1" x14ac:dyDescent="0.3">
      <c r="A303" s="117"/>
      <c r="B303" s="118"/>
      <c r="C303" s="118"/>
      <c r="D303" s="118"/>
      <c r="E303" s="118"/>
      <c r="F303" s="118"/>
      <c r="G303" s="118"/>
      <c r="H303" s="118"/>
      <c r="I303" s="118"/>
      <c r="J303" s="118"/>
      <c r="K303" s="118"/>
      <c r="L303" s="118"/>
      <c r="M303" s="118"/>
      <c r="N303" s="119"/>
    </row>
    <row r="304" spans="1:14" x14ac:dyDescent="0.25">
      <c r="A304" s="26" t="s">
        <v>102</v>
      </c>
      <c r="N304" s="27"/>
    </row>
    <row r="305" spans="1:19" x14ac:dyDescent="0.25">
      <c r="A305" s="96" t="s">
        <v>109</v>
      </c>
      <c r="B305" s="97"/>
      <c r="C305" s="8" t="s">
        <v>108</v>
      </c>
      <c r="D305" s="8" t="s">
        <v>103</v>
      </c>
      <c r="E305" s="8" t="s">
        <v>104</v>
      </c>
      <c r="F305" s="8" t="s">
        <v>105</v>
      </c>
      <c r="G305" s="8" t="s">
        <v>106</v>
      </c>
      <c r="H305" s="8" t="s">
        <v>107</v>
      </c>
      <c r="I305" s="8" t="s">
        <v>112</v>
      </c>
      <c r="N305" s="27"/>
    </row>
    <row r="306" spans="1:19" x14ac:dyDescent="0.25">
      <c r="A306" s="96" t="s">
        <v>110</v>
      </c>
      <c r="B306" s="97"/>
      <c r="C306" s="8">
        <v>30</v>
      </c>
      <c r="D306" s="8">
        <v>40</v>
      </c>
      <c r="E306" s="8">
        <v>20</v>
      </c>
      <c r="F306" s="8">
        <v>10</v>
      </c>
      <c r="G306" s="8">
        <v>45</v>
      </c>
      <c r="H306" s="8">
        <v>25</v>
      </c>
      <c r="I306" s="8">
        <v>30</v>
      </c>
      <c r="N306" s="27"/>
    </row>
    <row r="307" spans="1:19" x14ac:dyDescent="0.25">
      <c r="A307" s="26"/>
      <c r="N307" s="27"/>
    </row>
    <row r="308" spans="1:19" x14ac:dyDescent="0.25">
      <c r="A308" s="93" t="s">
        <v>10</v>
      </c>
      <c r="B308" s="94"/>
      <c r="C308" s="94"/>
      <c r="D308" s="94"/>
      <c r="E308" s="94"/>
      <c r="F308" s="94"/>
      <c r="G308" s="94"/>
      <c r="H308" s="94"/>
      <c r="I308" s="94"/>
      <c r="J308" s="94"/>
      <c r="K308" s="94"/>
      <c r="L308" s="94"/>
      <c r="M308" s="94"/>
      <c r="N308" s="95"/>
    </row>
    <row r="309" spans="1:19" x14ac:dyDescent="0.25">
      <c r="A309" s="16"/>
      <c r="B309" s="15"/>
      <c r="C309" s="15"/>
      <c r="D309" s="15"/>
      <c r="E309" s="15"/>
      <c r="F309" s="15"/>
      <c r="G309" s="15"/>
      <c r="H309" s="15"/>
      <c r="I309" s="15"/>
      <c r="J309" s="15"/>
      <c r="K309" s="15"/>
      <c r="L309" s="15"/>
      <c r="M309" s="15"/>
      <c r="N309" s="17"/>
    </row>
    <row r="310" spans="1:19" x14ac:dyDescent="0.25">
      <c r="A310" s="28" t="s">
        <v>111</v>
      </c>
      <c r="B310" s="29"/>
      <c r="C310" s="29"/>
      <c r="D310" s="29"/>
      <c r="E310" s="29"/>
      <c r="F310" s="29"/>
      <c r="G310" s="29"/>
      <c r="H310" s="29"/>
      <c r="N310" s="27"/>
      <c r="S310" s="39"/>
    </row>
    <row r="311" spans="1:19" x14ac:dyDescent="0.25">
      <c r="A311" s="30" t="s">
        <v>2</v>
      </c>
      <c r="N311" s="27"/>
    </row>
    <row r="312" spans="1:19" x14ac:dyDescent="0.25">
      <c r="A312" s="26"/>
      <c r="N312" s="27"/>
    </row>
    <row r="313" spans="1:19" x14ac:dyDescent="0.25">
      <c r="A313" s="26"/>
      <c r="N313" s="27"/>
    </row>
    <row r="314" spans="1:19" x14ac:dyDescent="0.25">
      <c r="A314" s="26"/>
      <c r="N314" s="27"/>
    </row>
    <row r="315" spans="1:19" x14ac:dyDescent="0.25">
      <c r="A315" s="26"/>
      <c r="N315" s="27"/>
    </row>
    <row r="316" spans="1:19" x14ac:dyDescent="0.25">
      <c r="A316" s="26"/>
      <c r="C316" s="1"/>
      <c r="N316" s="27"/>
    </row>
    <row r="317" spans="1:19" x14ac:dyDescent="0.25">
      <c r="A317" s="26"/>
      <c r="N317" s="27"/>
    </row>
    <row r="318" spans="1:19" x14ac:dyDescent="0.25">
      <c r="A318" s="26"/>
      <c r="N318" s="27"/>
    </row>
    <row r="319" spans="1:19" x14ac:dyDescent="0.25">
      <c r="A319" s="26"/>
      <c r="N319" s="27"/>
    </row>
    <row r="320" spans="1:19" x14ac:dyDescent="0.25">
      <c r="A320" s="26"/>
      <c r="N320" s="27"/>
    </row>
    <row r="321" spans="1:14" x14ac:dyDescent="0.25">
      <c r="A321" s="26"/>
      <c r="N321" s="27"/>
    </row>
    <row r="322" spans="1:14" x14ac:dyDescent="0.25">
      <c r="A322" s="26"/>
      <c r="N322" s="27"/>
    </row>
    <row r="323" spans="1:14" x14ac:dyDescent="0.25">
      <c r="A323" s="26"/>
      <c r="N323" s="27"/>
    </row>
    <row r="324" spans="1:14" x14ac:dyDescent="0.25">
      <c r="A324" s="26"/>
      <c r="N324" s="27"/>
    </row>
    <row r="325" spans="1:14" x14ac:dyDescent="0.25">
      <c r="A325" s="26"/>
      <c r="N325" s="27"/>
    </row>
    <row r="326" spans="1:14" x14ac:dyDescent="0.25">
      <c r="A326" s="26"/>
      <c r="N326" s="27"/>
    </row>
    <row r="327" spans="1:14" x14ac:dyDescent="0.25">
      <c r="A327" s="26"/>
      <c r="N327" s="27"/>
    </row>
    <row r="328" spans="1:14" x14ac:dyDescent="0.25">
      <c r="A328" s="26"/>
      <c r="N328" s="27"/>
    </row>
    <row r="329" spans="1:14" x14ac:dyDescent="0.25">
      <c r="A329" s="26"/>
      <c r="N329" s="27"/>
    </row>
    <row r="330" spans="1:14" x14ac:dyDescent="0.25">
      <c r="A330" s="28" t="s">
        <v>113</v>
      </c>
      <c r="B330" s="29"/>
      <c r="C330" s="29"/>
      <c r="D330" s="29"/>
      <c r="E330" s="29"/>
      <c r="F330" s="29"/>
      <c r="G330" s="29"/>
      <c r="H330" s="29"/>
      <c r="N330" s="27"/>
    </row>
    <row r="331" spans="1:14" x14ac:dyDescent="0.25">
      <c r="A331" s="30" t="s">
        <v>2</v>
      </c>
      <c r="B331" s="10" t="s">
        <v>26</v>
      </c>
      <c r="C331" s="10">
        <f>MAX(C306:I306)</f>
        <v>45</v>
      </c>
      <c r="N331" s="27"/>
    </row>
    <row r="332" spans="1:14" x14ac:dyDescent="0.25">
      <c r="A332" s="26"/>
      <c r="B332" s="10" t="s">
        <v>116</v>
      </c>
      <c r="C332" s="10" t="str">
        <f>VLOOKUP(A305,A305:I306,7,TRUE)</f>
        <v xml:space="preserve"> E</v>
      </c>
      <c r="N332" s="27"/>
    </row>
    <row r="333" spans="1:14" x14ac:dyDescent="0.25">
      <c r="A333" s="26"/>
      <c r="N333" s="27"/>
    </row>
    <row r="334" spans="1:14" x14ac:dyDescent="0.25">
      <c r="A334" s="28" t="s">
        <v>114</v>
      </c>
      <c r="B334" s="29"/>
      <c r="C334" s="29"/>
      <c r="D334" s="29"/>
      <c r="E334" s="29"/>
      <c r="F334" s="29"/>
      <c r="G334" s="29"/>
      <c r="N334" s="27"/>
    </row>
    <row r="335" spans="1:14" x14ac:dyDescent="0.25">
      <c r="A335" s="30" t="s">
        <v>2</v>
      </c>
      <c r="N335" s="27"/>
    </row>
    <row r="336" spans="1:14" x14ac:dyDescent="0.25">
      <c r="A336" s="26"/>
      <c r="N336" s="27"/>
    </row>
    <row r="337" spans="1:14" x14ac:dyDescent="0.25">
      <c r="A337" s="26"/>
      <c r="N337" s="27"/>
    </row>
    <row r="338" spans="1:14" x14ac:dyDescent="0.25">
      <c r="A338" s="26"/>
      <c r="N338" s="27"/>
    </row>
    <row r="339" spans="1:14" x14ac:dyDescent="0.25">
      <c r="A339" s="26"/>
      <c r="N339" s="27"/>
    </row>
    <row r="340" spans="1:14" x14ac:dyDescent="0.25">
      <c r="A340" s="26"/>
      <c r="N340" s="27"/>
    </row>
    <row r="341" spans="1:14" x14ac:dyDescent="0.25">
      <c r="A341" s="26"/>
      <c r="N341" s="27"/>
    </row>
    <row r="342" spans="1:14" x14ac:dyDescent="0.25">
      <c r="A342" s="26"/>
      <c r="N342" s="27"/>
    </row>
    <row r="343" spans="1:14" x14ac:dyDescent="0.25">
      <c r="A343" s="26"/>
      <c r="N343" s="27"/>
    </row>
    <row r="344" spans="1:14" x14ac:dyDescent="0.25">
      <c r="A344" s="26"/>
      <c r="N344" s="27"/>
    </row>
    <row r="345" spans="1:14" x14ac:dyDescent="0.25">
      <c r="A345" s="26"/>
      <c r="N345" s="27"/>
    </row>
    <row r="346" spans="1:14" x14ac:dyDescent="0.25">
      <c r="A346" s="26"/>
      <c r="N346" s="27"/>
    </row>
    <row r="347" spans="1:14" x14ac:dyDescent="0.25">
      <c r="A347" s="26"/>
      <c r="N347" s="27"/>
    </row>
    <row r="348" spans="1:14" x14ac:dyDescent="0.25">
      <c r="A348" s="26"/>
      <c r="N348" s="27"/>
    </row>
    <row r="349" spans="1:14" x14ac:dyDescent="0.25">
      <c r="A349" s="26"/>
      <c r="N349" s="27"/>
    </row>
    <row r="350" spans="1:14" x14ac:dyDescent="0.25">
      <c r="A350" s="26"/>
      <c r="N350" s="27"/>
    </row>
    <row r="351" spans="1:14" ht="16.5" thickBot="1" x14ac:dyDescent="0.3">
      <c r="A351" s="38"/>
      <c r="B351" s="33"/>
      <c r="C351" s="33"/>
      <c r="D351" s="33"/>
      <c r="E351" s="33"/>
      <c r="F351" s="33"/>
      <c r="G351" s="33"/>
      <c r="H351" s="33"/>
      <c r="I351" s="33"/>
      <c r="J351" s="33"/>
      <c r="K351" s="33"/>
      <c r="L351" s="33"/>
      <c r="M351" s="33"/>
      <c r="N351" s="34"/>
    </row>
    <row r="352" spans="1:14" ht="16.5" thickBot="1" x14ac:dyDescent="0.3"/>
    <row r="353" spans="1:14" ht="15.75" customHeight="1" x14ac:dyDescent="0.25">
      <c r="A353" s="111" t="s">
        <v>120</v>
      </c>
      <c r="B353" s="112"/>
      <c r="C353" s="112"/>
      <c r="D353" s="112"/>
      <c r="E353" s="112"/>
      <c r="F353" s="112"/>
      <c r="G353" s="112"/>
      <c r="H353" s="112"/>
      <c r="I353" s="112"/>
      <c r="J353" s="112"/>
      <c r="K353" s="112"/>
      <c r="L353" s="112"/>
      <c r="M353" s="112"/>
      <c r="N353" s="113"/>
    </row>
    <row r="354" spans="1:14" ht="15.75" customHeight="1" x14ac:dyDescent="0.25">
      <c r="A354" s="114"/>
      <c r="B354" s="115"/>
      <c r="C354" s="115"/>
      <c r="D354" s="115"/>
      <c r="E354" s="115"/>
      <c r="F354" s="115"/>
      <c r="G354" s="115"/>
      <c r="H354" s="115"/>
      <c r="I354" s="115"/>
      <c r="J354" s="115"/>
      <c r="K354" s="115"/>
      <c r="L354" s="115"/>
      <c r="M354" s="115"/>
      <c r="N354" s="116"/>
    </row>
    <row r="355" spans="1:14" ht="15.75" customHeight="1" x14ac:dyDescent="0.25">
      <c r="A355" s="114"/>
      <c r="B355" s="115"/>
      <c r="C355" s="115"/>
      <c r="D355" s="115"/>
      <c r="E355" s="115"/>
      <c r="F355" s="115"/>
      <c r="G355" s="115"/>
      <c r="H355" s="115"/>
      <c r="I355" s="115"/>
      <c r="J355" s="115"/>
      <c r="K355" s="115"/>
      <c r="L355" s="115"/>
      <c r="M355" s="115"/>
      <c r="N355" s="116"/>
    </row>
    <row r="356" spans="1:14" ht="16.5" thickBot="1" x14ac:dyDescent="0.3">
      <c r="A356" s="117"/>
      <c r="B356" s="118"/>
      <c r="C356" s="118"/>
      <c r="D356" s="118"/>
      <c r="E356" s="118"/>
      <c r="F356" s="118"/>
      <c r="G356" s="118"/>
      <c r="H356" s="118"/>
      <c r="I356" s="118"/>
      <c r="J356" s="118"/>
      <c r="K356" s="118"/>
      <c r="L356" s="118"/>
      <c r="M356" s="118"/>
      <c r="N356" s="119"/>
    </row>
    <row r="357" spans="1:14" x14ac:dyDescent="0.25">
      <c r="A357" s="26" t="s">
        <v>52</v>
      </c>
      <c r="N357" s="27"/>
    </row>
    <row r="358" spans="1:14" x14ac:dyDescent="0.25">
      <c r="A358" s="13">
        <v>4</v>
      </c>
      <c r="B358" s="8">
        <v>5</v>
      </c>
      <c r="C358" s="8">
        <v>3</v>
      </c>
      <c r="D358" s="8">
        <v>4</v>
      </c>
      <c r="E358" s="8">
        <v>4</v>
      </c>
      <c r="F358" s="8">
        <v>3</v>
      </c>
      <c r="G358" s="8">
        <v>2</v>
      </c>
      <c r="H358" s="8">
        <v>5</v>
      </c>
      <c r="I358" s="8">
        <v>4</v>
      </c>
      <c r="J358" s="8">
        <v>3</v>
      </c>
      <c r="N358" s="27"/>
    </row>
    <row r="359" spans="1:14" x14ac:dyDescent="0.25">
      <c r="A359" s="13">
        <v>5</v>
      </c>
      <c r="B359" s="8">
        <v>4</v>
      </c>
      <c r="C359" s="8">
        <v>2</v>
      </c>
      <c r="D359" s="8">
        <v>3</v>
      </c>
      <c r="E359" s="8">
        <v>4</v>
      </c>
      <c r="F359" s="8">
        <v>5</v>
      </c>
      <c r="G359" s="8">
        <v>3</v>
      </c>
      <c r="H359" s="8">
        <v>4</v>
      </c>
      <c r="I359" s="8">
        <v>5</v>
      </c>
      <c r="J359" s="8">
        <v>3</v>
      </c>
      <c r="N359" s="27"/>
    </row>
    <row r="360" spans="1:14" x14ac:dyDescent="0.25">
      <c r="A360" s="13">
        <v>4</v>
      </c>
      <c r="B360" s="8">
        <v>3</v>
      </c>
      <c r="C360" s="8">
        <v>2</v>
      </c>
      <c r="D360" s="8">
        <v>4</v>
      </c>
      <c r="E360" s="8">
        <v>5</v>
      </c>
      <c r="F360" s="8">
        <v>3</v>
      </c>
      <c r="G360" s="8">
        <v>4</v>
      </c>
      <c r="H360" s="8">
        <v>5</v>
      </c>
      <c r="I360" s="8">
        <v>4</v>
      </c>
      <c r="J360" s="8">
        <v>3</v>
      </c>
      <c r="N360" s="27"/>
    </row>
    <row r="361" spans="1:14" x14ac:dyDescent="0.25">
      <c r="A361" s="13">
        <v>3</v>
      </c>
      <c r="B361" s="8">
        <v>4</v>
      </c>
      <c r="C361" s="8">
        <v>5</v>
      </c>
      <c r="D361" s="8">
        <v>2</v>
      </c>
      <c r="E361" s="8">
        <v>3</v>
      </c>
      <c r="F361" s="8">
        <v>4</v>
      </c>
      <c r="G361" s="8">
        <v>4</v>
      </c>
      <c r="H361" s="8">
        <v>3</v>
      </c>
      <c r="I361" s="8">
        <v>5</v>
      </c>
      <c r="J361" s="8">
        <v>4</v>
      </c>
      <c r="N361" s="27"/>
    </row>
    <row r="362" spans="1:14" x14ac:dyDescent="0.25">
      <c r="A362" s="13">
        <v>3</v>
      </c>
      <c r="B362" s="8">
        <v>4</v>
      </c>
      <c r="C362" s="8">
        <v>5</v>
      </c>
      <c r="D362" s="8">
        <v>4</v>
      </c>
      <c r="E362" s="8">
        <v>2</v>
      </c>
      <c r="F362" s="8">
        <v>3</v>
      </c>
      <c r="G362" s="8">
        <v>4</v>
      </c>
      <c r="H362" s="8">
        <v>5</v>
      </c>
      <c r="I362" s="8">
        <v>3</v>
      </c>
      <c r="J362" s="8">
        <v>4</v>
      </c>
      <c r="N362" s="27"/>
    </row>
    <row r="363" spans="1:14" x14ac:dyDescent="0.25">
      <c r="A363" s="13">
        <v>5</v>
      </c>
      <c r="B363" s="8">
        <v>4</v>
      </c>
      <c r="C363" s="8">
        <v>3</v>
      </c>
      <c r="D363" s="8">
        <v>4</v>
      </c>
      <c r="E363" s="8">
        <v>5</v>
      </c>
      <c r="F363" s="8">
        <v>3</v>
      </c>
      <c r="G363" s="8">
        <v>4</v>
      </c>
      <c r="H363" s="8">
        <v>5</v>
      </c>
      <c r="I363" s="8">
        <v>4</v>
      </c>
      <c r="J363" s="8">
        <v>3</v>
      </c>
      <c r="N363" s="27"/>
    </row>
    <row r="364" spans="1:14" x14ac:dyDescent="0.25">
      <c r="A364" s="13">
        <v>3</v>
      </c>
      <c r="B364" s="8">
        <v>4</v>
      </c>
      <c r="C364" s="8">
        <v>5</v>
      </c>
      <c r="D364" s="8">
        <v>2</v>
      </c>
      <c r="E364" s="8">
        <v>3</v>
      </c>
      <c r="F364" s="8">
        <v>4</v>
      </c>
      <c r="G364" s="8">
        <v>4</v>
      </c>
      <c r="H364" s="8">
        <v>3</v>
      </c>
      <c r="I364" s="8">
        <v>5</v>
      </c>
      <c r="J364" s="8">
        <v>4</v>
      </c>
      <c r="N364" s="27"/>
    </row>
    <row r="365" spans="1:14" x14ac:dyDescent="0.25">
      <c r="A365" s="13">
        <v>3</v>
      </c>
      <c r="B365" s="8">
        <v>4</v>
      </c>
      <c r="C365" s="8">
        <v>5</v>
      </c>
      <c r="D365" s="8">
        <v>4</v>
      </c>
      <c r="E365" s="8">
        <v>2</v>
      </c>
      <c r="F365" s="8">
        <v>3</v>
      </c>
      <c r="G365" s="8">
        <v>4</v>
      </c>
      <c r="H365" s="8">
        <v>5</v>
      </c>
      <c r="I365" s="8">
        <v>3</v>
      </c>
      <c r="J365" s="8">
        <v>4</v>
      </c>
      <c r="N365" s="27"/>
    </row>
    <row r="366" spans="1:14" x14ac:dyDescent="0.25">
      <c r="A366" s="13">
        <v>5</v>
      </c>
      <c r="B366" s="8">
        <v>4</v>
      </c>
      <c r="C366" s="8">
        <v>3</v>
      </c>
      <c r="D366" s="8">
        <v>4</v>
      </c>
      <c r="E366" s="8">
        <v>5</v>
      </c>
      <c r="F366" s="8">
        <v>3</v>
      </c>
      <c r="G366" s="8">
        <v>4</v>
      </c>
      <c r="H366" s="8">
        <v>5</v>
      </c>
      <c r="I366" s="8">
        <v>4</v>
      </c>
      <c r="J366" s="8">
        <v>3</v>
      </c>
      <c r="N366" s="27"/>
    </row>
    <row r="367" spans="1:14" x14ac:dyDescent="0.25">
      <c r="A367" s="13">
        <v>3</v>
      </c>
      <c r="B367" s="8">
        <v>4</v>
      </c>
      <c r="C367" s="8">
        <v>5</v>
      </c>
      <c r="D367" s="8">
        <v>2</v>
      </c>
      <c r="E367" s="8">
        <v>3</v>
      </c>
      <c r="F367" s="8">
        <v>4</v>
      </c>
      <c r="G367" s="8">
        <v>4</v>
      </c>
      <c r="H367" s="8">
        <v>3</v>
      </c>
      <c r="I367" s="8">
        <v>5</v>
      </c>
      <c r="J367" s="8">
        <v>4</v>
      </c>
      <c r="N367" s="27"/>
    </row>
    <row r="368" spans="1:14" x14ac:dyDescent="0.25">
      <c r="A368" s="26"/>
      <c r="N368" s="27"/>
    </row>
    <row r="369" spans="1:14" x14ac:dyDescent="0.25">
      <c r="A369" s="93" t="s">
        <v>10</v>
      </c>
      <c r="B369" s="94"/>
      <c r="C369" s="94"/>
      <c r="D369" s="94"/>
      <c r="E369" s="94"/>
      <c r="F369" s="94"/>
      <c r="G369" s="94"/>
      <c r="H369" s="94"/>
      <c r="I369" s="94"/>
      <c r="J369" s="94"/>
      <c r="K369" s="94"/>
      <c r="L369" s="94"/>
      <c r="M369" s="94"/>
      <c r="N369" s="95"/>
    </row>
    <row r="370" spans="1:14" x14ac:dyDescent="0.25">
      <c r="A370" s="16"/>
      <c r="B370" s="15"/>
      <c r="C370" s="15"/>
      <c r="D370" s="15"/>
      <c r="E370" s="15"/>
      <c r="F370" s="15"/>
      <c r="G370" s="15"/>
      <c r="H370" s="15"/>
      <c r="I370" s="15"/>
      <c r="J370" s="15"/>
      <c r="K370" s="15"/>
      <c r="L370" s="15"/>
      <c r="M370" s="15"/>
      <c r="N370" s="17"/>
    </row>
    <row r="371" spans="1:14" x14ac:dyDescent="0.25">
      <c r="A371" s="28" t="s">
        <v>117</v>
      </c>
      <c r="B371" s="29"/>
      <c r="C371" s="29"/>
      <c r="D371" s="29"/>
      <c r="E371" s="29"/>
      <c r="F371" s="29"/>
      <c r="G371" s="29"/>
      <c r="H371" s="29"/>
      <c r="N371" s="27"/>
    </row>
    <row r="372" spans="1:14" x14ac:dyDescent="0.25">
      <c r="A372" s="30" t="s">
        <v>2</v>
      </c>
      <c r="B372" s="10" t="s">
        <v>121</v>
      </c>
      <c r="C372" s="10" t="s">
        <v>84</v>
      </c>
      <c r="N372" s="27"/>
    </row>
    <row r="373" spans="1:14" x14ac:dyDescent="0.25">
      <c r="A373" s="26"/>
      <c r="B373" s="10">
        <v>1</v>
      </c>
      <c r="C373" s="10">
        <f t="array" ref="C373:C378">FREQUENCY(A358:J367,B373:B377)</f>
        <v>0</v>
      </c>
      <c r="N373" s="27"/>
    </row>
    <row r="374" spans="1:14" x14ac:dyDescent="0.25">
      <c r="A374" s="26"/>
      <c r="B374" s="10">
        <v>2</v>
      </c>
      <c r="C374" s="10">
        <v>8</v>
      </c>
      <c r="N374" s="27"/>
    </row>
    <row r="375" spans="1:14" x14ac:dyDescent="0.25">
      <c r="A375" s="26"/>
      <c r="B375" s="10">
        <v>3</v>
      </c>
      <c r="C375" s="10">
        <v>30</v>
      </c>
      <c r="N375" s="27"/>
    </row>
    <row r="376" spans="1:14" x14ac:dyDescent="0.25">
      <c r="A376" s="26"/>
      <c r="B376" s="10">
        <v>4</v>
      </c>
      <c r="C376" s="10">
        <v>39</v>
      </c>
      <c r="N376" s="27"/>
    </row>
    <row r="377" spans="1:14" x14ac:dyDescent="0.25">
      <c r="A377" s="26"/>
      <c r="B377" s="10">
        <v>5</v>
      </c>
      <c r="C377" s="10">
        <v>23</v>
      </c>
      <c r="N377" s="27"/>
    </row>
    <row r="378" spans="1:14" x14ac:dyDescent="0.25">
      <c r="A378" s="26"/>
      <c r="B378" s="10"/>
      <c r="C378" s="10">
        <v>0</v>
      </c>
      <c r="N378" s="27"/>
    </row>
    <row r="379" spans="1:14" x14ac:dyDescent="0.25">
      <c r="A379" s="26"/>
      <c r="N379" s="27"/>
    </row>
    <row r="380" spans="1:14" x14ac:dyDescent="0.25">
      <c r="A380" s="26"/>
      <c r="N380" s="27"/>
    </row>
    <row r="381" spans="1:14" x14ac:dyDescent="0.25">
      <c r="A381" s="26"/>
      <c r="N381" s="27"/>
    </row>
    <row r="382" spans="1:14" x14ac:dyDescent="0.25">
      <c r="A382" s="26"/>
      <c r="N382" s="27"/>
    </row>
    <row r="383" spans="1:14" x14ac:dyDescent="0.25">
      <c r="A383" s="26"/>
      <c r="N383" s="27"/>
    </row>
    <row r="384" spans="1:14" x14ac:dyDescent="0.25">
      <c r="A384" s="26"/>
      <c r="N384" s="27"/>
    </row>
    <row r="385" spans="1:14" x14ac:dyDescent="0.25">
      <c r="A385" s="26"/>
      <c r="N385" s="27"/>
    </row>
    <row r="386" spans="1:14" x14ac:dyDescent="0.25">
      <c r="A386" s="26"/>
      <c r="N386" s="27"/>
    </row>
    <row r="387" spans="1:14" x14ac:dyDescent="0.25">
      <c r="A387" s="26"/>
      <c r="N387" s="27"/>
    </row>
    <row r="388" spans="1:14" x14ac:dyDescent="0.25">
      <c r="A388" s="26"/>
      <c r="N388" s="27"/>
    </row>
    <row r="389" spans="1:14" x14ac:dyDescent="0.25">
      <c r="A389" s="26"/>
      <c r="N389" s="27"/>
    </row>
    <row r="390" spans="1:14" x14ac:dyDescent="0.25">
      <c r="A390" s="26"/>
      <c r="N390" s="27"/>
    </row>
    <row r="391" spans="1:14" x14ac:dyDescent="0.25">
      <c r="A391" s="26"/>
      <c r="N391" s="27"/>
    </row>
    <row r="392" spans="1:14" x14ac:dyDescent="0.25">
      <c r="A392" s="26"/>
      <c r="N392" s="27"/>
    </row>
    <row r="393" spans="1:14" x14ac:dyDescent="0.25">
      <c r="A393" s="26"/>
      <c r="N393" s="27"/>
    </row>
    <row r="394" spans="1:14" x14ac:dyDescent="0.25">
      <c r="A394" s="26"/>
      <c r="N394" s="27"/>
    </row>
    <row r="395" spans="1:14" x14ac:dyDescent="0.25">
      <c r="A395" s="26"/>
      <c r="N395" s="27"/>
    </row>
    <row r="396" spans="1:14" x14ac:dyDescent="0.25">
      <c r="A396" s="26"/>
      <c r="N396" s="27"/>
    </row>
    <row r="397" spans="1:14" x14ac:dyDescent="0.25">
      <c r="A397" s="26"/>
      <c r="N397" s="27"/>
    </row>
    <row r="398" spans="1:14" x14ac:dyDescent="0.25">
      <c r="A398" s="28" t="s">
        <v>118</v>
      </c>
      <c r="B398" s="29"/>
      <c r="C398" s="29"/>
      <c r="D398" s="29"/>
      <c r="E398" s="29"/>
      <c r="F398" s="29"/>
      <c r="N398" s="27"/>
    </row>
    <row r="399" spans="1:14" x14ac:dyDescent="0.25">
      <c r="A399" s="30" t="s">
        <v>2</v>
      </c>
      <c r="B399" s="9" t="s">
        <v>85</v>
      </c>
      <c r="C399" s="9">
        <f>_xlfn.MODE.SNGL(A358:J367)</f>
        <v>4</v>
      </c>
      <c r="N399" s="27"/>
    </row>
    <row r="400" spans="1:14" x14ac:dyDescent="0.25">
      <c r="A400" s="26"/>
      <c r="N400" s="27"/>
    </row>
    <row r="401" spans="1:14" x14ac:dyDescent="0.25">
      <c r="A401" s="28" t="s">
        <v>119</v>
      </c>
      <c r="B401" s="29"/>
      <c r="C401" s="29"/>
      <c r="D401" s="29"/>
      <c r="E401" s="29"/>
      <c r="F401" s="29"/>
      <c r="G401" s="29"/>
      <c r="N401" s="27"/>
    </row>
    <row r="402" spans="1:14" x14ac:dyDescent="0.25">
      <c r="A402" s="30" t="s">
        <v>2</v>
      </c>
      <c r="N402" s="27"/>
    </row>
    <row r="403" spans="1:14" x14ac:dyDescent="0.25">
      <c r="A403" s="26"/>
      <c r="N403" s="27"/>
    </row>
    <row r="404" spans="1:14" x14ac:dyDescent="0.25">
      <c r="A404" s="26"/>
      <c r="N404" s="27"/>
    </row>
    <row r="405" spans="1:14" x14ac:dyDescent="0.25">
      <c r="A405" s="26"/>
      <c r="N405" s="27"/>
    </row>
    <row r="406" spans="1:14" x14ac:dyDescent="0.25">
      <c r="A406" s="26"/>
      <c r="N406" s="27"/>
    </row>
    <row r="407" spans="1:14" x14ac:dyDescent="0.25">
      <c r="A407" s="26"/>
      <c r="N407" s="27"/>
    </row>
    <row r="408" spans="1:14" x14ac:dyDescent="0.25">
      <c r="A408" s="26"/>
      <c r="N408" s="27"/>
    </row>
    <row r="409" spans="1:14" x14ac:dyDescent="0.25">
      <c r="A409" s="26"/>
      <c r="N409" s="27"/>
    </row>
    <row r="410" spans="1:14" x14ac:dyDescent="0.25">
      <c r="A410" s="26"/>
      <c r="N410" s="27"/>
    </row>
    <row r="411" spans="1:14" x14ac:dyDescent="0.25">
      <c r="A411" s="26"/>
      <c r="N411" s="27"/>
    </row>
    <row r="412" spans="1:14" x14ac:dyDescent="0.25">
      <c r="A412" s="26"/>
      <c r="N412" s="27"/>
    </row>
    <row r="413" spans="1:14" x14ac:dyDescent="0.25">
      <c r="A413" s="26"/>
      <c r="N413" s="27"/>
    </row>
    <row r="414" spans="1:14" x14ac:dyDescent="0.25">
      <c r="A414" s="26"/>
      <c r="N414" s="27"/>
    </row>
    <row r="415" spans="1:14" x14ac:dyDescent="0.25">
      <c r="A415" s="26"/>
      <c r="N415" s="27"/>
    </row>
    <row r="416" spans="1:14" x14ac:dyDescent="0.25">
      <c r="A416" s="26"/>
      <c r="N416" s="27"/>
    </row>
    <row r="417" spans="1:14" x14ac:dyDescent="0.25">
      <c r="A417" s="26"/>
      <c r="N417" s="27"/>
    </row>
    <row r="418" spans="1:14" x14ac:dyDescent="0.25">
      <c r="A418" s="26"/>
      <c r="N418" s="27"/>
    </row>
    <row r="419" spans="1:14" ht="16.5" thickBot="1" x14ac:dyDescent="0.3">
      <c r="A419" s="38"/>
      <c r="B419" s="33"/>
      <c r="C419" s="33"/>
      <c r="D419" s="33"/>
      <c r="E419" s="33"/>
      <c r="F419" s="33"/>
      <c r="G419" s="33"/>
      <c r="H419" s="33"/>
      <c r="I419" s="33"/>
      <c r="J419" s="33"/>
      <c r="K419" s="33"/>
      <c r="L419" s="33"/>
      <c r="M419" s="33"/>
      <c r="N419" s="34"/>
    </row>
    <row r="420" spans="1:14" ht="16.5" thickBot="1" x14ac:dyDescent="0.3"/>
    <row r="421" spans="1:14" ht="15.75" customHeight="1" x14ac:dyDescent="0.25">
      <c r="A421" s="123" t="s">
        <v>123</v>
      </c>
      <c r="B421" s="124"/>
      <c r="C421" s="124"/>
      <c r="D421" s="124"/>
      <c r="E421" s="124"/>
      <c r="F421" s="124"/>
      <c r="G421" s="124"/>
      <c r="H421" s="124"/>
      <c r="I421" s="124"/>
      <c r="J421" s="124"/>
      <c r="K421" s="124"/>
      <c r="L421" s="124"/>
      <c r="M421" s="124"/>
      <c r="N421" s="125"/>
    </row>
    <row r="422" spans="1:14" x14ac:dyDescent="0.25">
      <c r="A422" s="126"/>
      <c r="B422" s="127"/>
      <c r="C422" s="127"/>
      <c r="D422" s="127"/>
      <c r="E422" s="127"/>
      <c r="F422" s="127"/>
      <c r="G422" s="127"/>
      <c r="H422" s="127"/>
      <c r="I422" s="127"/>
      <c r="J422" s="127"/>
      <c r="K422" s="127"/>
      <c r="L422" s="127"/>
      <c r="M422" s="127"/>
      <c r="N422" s="128"/>
    </row>
    <row r="423" spans="1:14" x14ac:dyDescent="0.25">
      <c r="A423" s="126"/>
      <c r="B423" s="127"/>
      <c r="C423" s="127"/>
      <c r="D423" s="127"/>
      <c r="E423" s="127"/>
      <c r="F423" s="127"/>
      <c r="G423" s="127"/>
      <c r="H423" s="127"/>
      <c r="I423" s="127"/>
      <c r="J423" s="127"/>
      <c r="K423" s="127"/>
      <c r="L423" s="127"/>
      <c r="M423" s="127"/>
      <c r="N423" s="128"/>
    </row>
    <row r="424" spans="1:14" ht="16.5" thickBot="1" x14ac:dyDescent="0.3">
      <c r="A424" s="129"/>
      <c r="B424" s="130"/>
      <c r="C424" s="130"/>
      <c r="D424" s="130"/>
      <c r="E424" s="130"/>
      <c r="F424" s="130"/>
      <c r="G424" s="130"/>
      <c r="H424" s="130"/>
      <c r="I424" s="130"/>
      <c r="J424" s="130"/>
      <c r="K424" s="130"/>
      <c r="L424" s="130"/>
      <c r="M424" s="130"/>
      <c r="N424" s="131"/>
    </row>
    <row r="425" spans="1:14" x14ac:dyDescent="0.25">
      <c r="A425" s="26" t="s">
        <v>122</v>
      </c>
      <c r="N425" s="27"/>
    </row>
    <row r="426" spans="1:14" x14ac:dyDescent="0.25">
      <c r="A426" s="13">
        <v>35</v>
      </c>
      <c r="B426" s="8">
        <v>28</v>
      </c>
      <c r="C426" s="8">
        <v>32</v>
      </c>
      <c r="D426" s="8">
        <v>45</v>
      </c>
      <c r="E426" s="8">
        <v>38</v>
      </c>
      <c r="F426" s="8">
        <v>29</v>
      </c>
      <c r="G426" s="8">
        <v>42</v>
      </c>
      <c r="H426" s="8">
        <v>30</v>
      </c>
      <c r="I426" s="8">
        <v>36</v>
      </c>
      <c r="J426" s="8">
        <v>41</v>
      </c>
      <c r="N426" s="27"/>
    </row>
    <row r="427" spans="1:14" x14ac:dyDescent="0.25">
      <c r="A427" s="13">
        <v>47</v>
      </c>
      <c r="B427" s="8">
        <v>31</v>
      </c>
      <c r="C427" s="8">
        <v>39</v>
      </c>
      <c r="D427" s="8">
        <v>43</v>
      </c>
      <c r="E427" s="8">
        <v>37</v>
      </c>
      <c r="F427" s="8">
        <v>30</v>
      </c>
      <c r="G427" s="8">
        <v>34</v>
      </c>
      <c r="H427" s="8">
        <v>39</v>
      </c>
      <c r="I427" s="8">
        <v>28</v>
      </c>
      <c r="J427" s="8">
        <v>33</v>
      </c>
      <c r="N427" s="27"/>
    </row>
    <row r="428" spans="1:14" x14ac:dyDescent="0.25">
      <c r="A428" s="13">
        <v>36</v>
      </c>
      <c r="B428" s="8">
        <v>40</v>
      </c>
      <c r="C428" s="8">
        <v>42</v>
      </c>
      <c r="D428" s="8">
        <v>29</v>
      </c>
      <c r="E428" s="8">
        <v>31</v>
      </c>
      <c r="F428" s="8">
        <v>45</v>
      </c>
      <c r="G428" s="8">
        <v>38</v>
      </c>
      <c r="H428" s="8">
        <v>33</v>
      </c>
      <c r="I428" s="8">
        <v>41</v>
      </c>
      <c r="J428" s="8">
        <v>35</v>
      </c>
      <c r="N428" s="27"/>
    </row>
    <row r="429" spans="1:14" x14ac:dyDescent="0.25">
      <c r="A429" s="13">
        <v>37</v>
      </c>
      <c r="B429" s="8">
        <v>34</v>
      </c>
      <c r="C429" s="8">
        <v>46</v>
      </c>
      <c r="D429" s="8">
        <v>30</v>
      </c>
      <c r="E429" s="8">
        <v>39</v>
      </c>
      <c r="F429" s="8">
        <v>43</v>
      </c>
      <c r="G429" s="8">
        <v>28</v>
      </c>
      <c r="H429" s="8">
        <v>32</v>
      </c>
      <c r="I429" s="8">
        <v>36</v>
      </c>
      <c r="J429" s="8">
        <v>29</v>
      </c>
      <c r="N429" s="27"/>
    </row>
    <row r="430" spans="1:14" x14ac:dyDescent="0.25">
      <c r="A430" s="13">
        <v>31</v>
      </c>
      <c r="B430" s="8">
        <v>37</v>
      </c>
      <c r="C430" s="8">
        <v>40</v>
      </c>
      <c r="D430" s="8">
        <v>42</v>
      </c>
      <c r="E430" s="8">
        <v>33</v>
      </c>
      <c r="F430" s="8">
        <v>39</v>
      </c>
      <c r="G430" s="8">
        <v>28</v>
      </c>
      <c r="H430" s="8">
        <v>35</v>
      </c>
      <c r="I430" s="8">
        <v>38</v>
      </c>
      <c r="J430" s="8">
        <v>43</v>
      </c>
      <c r="N430" s="27"/>
    </row>
    <row r="431" spans="1:14" x14ac:dyDescent="0.25">
      <c r="A431" s="26"/>
      <c r="N431" s="27"/>
    </row>
    <row r="432" spans="1:14" x14ac:dyDescent="0.25">
      <c r="A432" s="93" t="s">
        <v>10</v>
      </c>
      <c r="B432" s="94"/>
      <c r="C432" s="94"/>
      <c r="D432" s="94"/>
      <c r="E432" s="94"/>
      <c r="F432" s="94"/>
      <c r="G432" s="94"/>
      <c r="H432" s="94"/>
      <c r="I432" s="94"/>
      <c r="J432" s="94"/>
      <c r="K432" s="94"/>
      <c r="L432" s="94"/>
      <c r="M432" s="94"/>
      <c r="N432" s="95"/>
    </row>
    <row r="433" spans="1:14" x14ac:dyDescent="0.25">
      <c r="A433" s="16"/>
      <c r="B433" s="15"/>
      <c r="C433" s="15"/>
      <c r="D433" s="15"/>
      <c r="E433" s="15"/>
      <c r="F433" s="15"/>
      <c r="G433" s="15"/>
      <c r="H433" s="15"/>
      <c r="I433" s="15"/>
      <c r="J433" s="15"/>
      <c r="K433" s="15"/>
      <c r="L433" s="15"/>
      <c r="M433" s="15"/>
      <c r="N433" s="17"/>
    </row>
    <row r="434" spans="1:14" x14ac:dyDescent="0.25">
      <c r="A434" s="28" t="s">
        <v>124</v>
      </c>
      <c r="B434" s="29"/>
      <c r="C434" s="29"/>
      <c r="D434" s="29"/>
      <c r="E434" s="29"/>
      <c r="F434" s="29"/>
      <c r="G434" s="29"/>
      <c r="H434" s="29"/>
      <c r="I434" s="29"/>
      <c r="N434" s="27"/>
    </row>
    <row r="435" spans="1:14" x14ac:dyDescent="0.25">
      <c r="A435" s="30" t="s">
        <v>2</v>
      </c>
      <c r="N435" s="27"/>
    </row>
    <row r="436" spans="1:14" x14ac:dyDescent="0.25">
      <c r="A436" s="26"/>
      <c r="N436" s="27"/>
    </row>
    <row r="437" spans="1:14" x14ac:dyDescent="0.25">
      <c r="A437" s="26"/>
      <c r="N437" s="27"/>
    </row>
    <row r="438" spans="1:14" x14ac:dyDescent="0.25">
      <c r="A438" s="26"/>
      <c r="N438" s="27"/>
    </row>
    <row r="439" spans="1:14" x14ac:dyDescent="0.25">
      <c r="A439" s="26"/>
      <c r="N439" s="27"/>
    </row>
    <row r="440" spans="1:14" x14ac:dyDescent="0.25">
      <c r="A440" s="26"/>
      <c r="N440" s="27"/>
    </row>
    <row r="441" spans="1:14" x14ac:dyDescent="0.25">
      <c r="A441" s="26"/>
      <c r="N441" s="27"/>
    </row>
    <row r="442" spans="1:14" x14ac:dyDescent="0.25">
      <c r="A442" s="26"/>
      <c r="N442" s="27"/>
    </row>
    <row r="443" spans="1:14" x14ac:dyDescent="0.25">
      <c r="A443" s="26"/>
      <c r="N443" s="27"/>
    </row>
    <row r="444" spans="1:14" x14ac:dyDescent="0.25">
      <c r="A444" s="26"/>
      <c r="N444" s="27"/>
    </row>
    <row r="445" spans="1:14" x14ac:dyDescent="0.25">
      <c r="A445" s="26"/>
      <c r="N445" s="27"/>
    </row>
    <row r="446" spans="1:14" x14ac:dyDescent="0.25">
      <c r="A446" s="26"/>
      <c r="N446" s="27"/>
    </row>
    <row r="447" spans="1:14" x14ac:dyDescent="0.25">
      <c r="A447" s="26"/>
      <c r="N447" s="27"/>
    </row>
    <row r="448" spans="1:14" x14ac:dyDescent="0.25">
      <c r="A448" s="26"/>
      <c r="N448" s="27"/>
    </row>
    <row r="449" spans="1:14" x14ac:dyDescent="0.25">
      <c r="A449" s="26"/>
      <c r="N449" s="27"/>
    </row>
    <row r="450" spans="1:14" x14ac:dyDescent="0.25">
      <c r="A450" s="26"/>
      <c r="N450" s="27"/>
    </row>
    <row r="451" spans="1:14" x14ac:dyDescent="0.25">
      <c r="A451" s="26"/>
      <c r="N451" s="27"/>
    </row>
    <row r="452" spans="1:14" x14ac:dyDescent="0.25">
      <c r="A452" s="26"/>
      <c r="N452" s="27"/>
    </row>
    <row r="453" spans="1:14" x14ac:dyDescent="0.25">
      <c r="A453" s="26"/>
      <c r="N453" s="27"/>
    </row>
    <row r="454" spans="1:14" x14ac:dyDescent="0.25">
      <c r="A454" s="26"/>
      <c r="N454" s="27"/>
    </row>
    <row r="455" spans="1:14" x14ac:dyDescent="0.25">
      <c r="A455" s="28" t="s">
        <v>125</v>
      </c>
      <c r="B455" s="29"/>
      <c r="C455" s="29"/>
      <c r="D455" s="29"/>
      <c r="E455" s="29"/>
      <c r="F455" s="29"/>
      <c r="G455" s="29"/>
      <c r="N455" s="27"/>
    </row>
    <row r="456" spans="1:14" x14ac:dyDescent="0.25">
      <c r="A456" s="30" t="s">
        <v>2</v>
      </c>
      <c r="B456" s="9">
        <f>AVERAGE(A426:J430)</f>
        <v>36.14</v>
      </c>
      <c r="C456" s="9" t="s">
        <v>71</v>
      </c>
      <c r="N456" s="27"/>
    </row>
    <row r="457" spans="1:14" x14ac:dyDescent="0.25">
      <c r="A457" s="26"/>
      <c r="N457" s="27"/>
    </row>
    <row r="458" spans="1:14" x14ac:dyDescent="0.25">
      <c r="A458" s="28" t="s">
        <v>126</v>
      </c>
      <c r="B458" s="29"/>
      <c r="C458" s="29"/>
      <c r="D458" s="29"/>
      <c r="E458" s="29"/>
      <c r="F458" s="29"/>
      <c r="G458" s="29"/>
      <c r="H458" s="29"/>
      <c r="N458" s="27"/>
    </row>
    <row r="459" spans="1:14" x14ac:dyDescent="0.25">
      <c r="A459" s="30" t="s">
        <v>2</v>
      </c>
      <c r="B459" s="10" t="s">
        <v>25</v>
      </c>
      <c r="C459" s="11" t="s">
        <v>127</v>
      </c>
      <c r="D459" s="10" t="s">
        <v>84</v>
      </c>
      <c r="E459" s="10" t="s">
        <v>315</v>
      </c>
      <c r="N459" s="27"/>
    </row>
    <row r="460" spans="1:14" x14ac:dyDescent="0.25">
      <c r="A460" s="26"/>
      <c r="B460" s="10">
        <f>MIN(A426:J430)</f>
        <v>28</v>
      </c>
      <c r="C460" s="10" t="s">
        <v>73</v>
      </c>
      <c r="D460" s="10">
        <f t="array" ref="D460:D465">FREQUENCY(A426:J430,E460:E464)</f>
        <v>7</v>
      </c>
      <c r="E460" s="10">
        <v>29</v>
      </c>
      <c r="N460" s="27"/>
    </row>
    <row r="461" spans="1:14" x14ac:dyDescent="0.25">
      <c r="A461" s="26"/>
      <c r="B461" s="10" t="s">
        <v>26</v>
      </c>
      <c r="C461" s="10" t="s">
        <v>74</v>
      </c>
      <c r="D461" s="10">
        <v>13</v>
      </c>
      <c r="E461" s="10">
        <v>34</v>
      </c>
      <c r="N461" s="27"/>
    </row>
    <row r="462" spans="1:14" x14ac:dyDescent="0.25">
      <c r="A462" s="26"/>
      <c r="B462" s="10">
        <f>MAX(A426:J430)</f>
        <v>47</v>
      </c>
      <c r="C462" s="10" t="s">
        <v>75</v>
      </c>
      <c r="D462" s="10">
        <v>16</v>
      </c>
      <c r="E462" s="10">
        <v>39</v>
      </c>
      <c r="N462" s="27"/>
    </row>
    <row r="463" spans="1:14" x14ac:dyDescent="0.25">
      <c r="A463" s="26"/>
      <c r="B463" s="10"/>
      <c r="C463" s="10" t="s">
        <v>76</v>
      </c>
      <c r="D463" s="10">
        <v>10</v>
      </c>
      <c r="E463" s="10">
        <v>44</v>
      </c>
      <c r="N463" s="27"/>
    </row>
    <row r="464" spans="1:14" x14ac:dyDescent="0.25">
      <c r="A464" s="26"/>
      <c r="B464" s="10"/>
      <c r="C464" s="10" t="s">
        <v>77</v>
      </c>
      <c r="D464" s="10">
        <v>4</v>
      </c>
      <c r="E464" s="10">
        <v>49</v>
      </c>
      <c r="N464" s="27"/>
    </row>
    <row r="465" spans="1:14" x14ac:dyDescent="0.25">
      <c r="A465" s="26"/>
      <c r="B465" s="10"/>
      <c r="C465" s="10"/>
      <c r="D465" s="10">
        <v>0</v>
      </c>
      <c r="E465" s="10"/>
      <c r="N465" s="27"/>
    </row>
    <row r="466" spans="1:14" x14ac:dyDescent="0.25">
      <c r="A466" s="26"/>
      <c r="N466" s="27"/>
    </row>
    <row r="467" spans="1:14" x14ac:dyDescent="0.25">
      <c r="A467" s="26"/>
      <c r="N467" s="27"/>
    </row>
    <row r="468" spans="1:14" x14ac:dyDescent="0.25">
      <c r="A468" s="26"/>
      <c r="N468" s="27"/>
    </row>
    <row r="469" spans="1:14" x14ac:dyDescent="0.25">
      <c r="A469" s="26"/>
      <c r="N469" s="27"/>
    </row>
    <row r="470" spans="1:14" x14ac:dyDescent="0.25">
      <c r="A470" s="26"/>
      <c r="N470" s="27"/>
    </row>
    <row r="471" spans="1:14" x14ac:dyDescent="0.25">
      <c r="A471" s="26"/>
      <c r="N471" s="27"/>
    </row>
    <row r="472" spans="1:14" x14ac:dyDescent="0.25">
      <c r="A472" s="26"/>
      <c r="N472" s="27"/>
    </row>
    <row r="473" spans="1:14" x14ac:dyDescent="0.25">
      <c r="A473" s="26"/>
      <c r="N473" s="27"/>
    </row>
    <row r="474" spans="1:14" x14ac:dyDescent="0.25">
      <c r="A474" s="26"/>
      <c r="N474" s="27"/>
    </row>
    <row r="475" spans="1:14" x14ac:dyDescent="0.25">
      <c r="A475" s="26"/>
      <c r="N475" s="27"/>
    </row>
    <row r="476" spans="1:14" x14ac:dyDescent="0.25">
      <c r="A476" s="26"/>
      <c r="N476" s="27"/>
    </row>
    <row r="477" spans="1:14" x14ac:dyDescent="0.25">
      <c r="A477" s="26"/>
      <c r="N477" s="27"/>
    </row>
    <row r="478" spans="1:14" x14ac:dyDescent="0.25">
      <c r="A478" s="26"/>
      <c r="N478" s="27"/>
    </row>
    <row r="479" spans="1:14" x14ac:dyDescent="0.25">
      <c r="A479" s="26"/>
      <c r="N479" s="27"/>
    </row>
    <row r="480" spans="1:14" x14ac:dyDescent="0.25">
      <c r="A480" s="26"/>
      <c r="N480" s="27"/>
    </row>
    <row r="481" spans="1:14" x14ac:dyDescent="0.25">
      <c r="A481" s="26"/>
      <c r="N481" s="27"/>
    </row>
    <row r="482" spans="1:14" x14ac:dyDescent="0.25">
      <c r="A482" s="26"/>
      <c r="N482" s="27"/>
    </row>
    <row r="483" spans="1:14" x14ac:dyDescent="0.25">
      <c r="A483" s="26"/>
      <c r="N483" s="27"/>
    </row>
    <row r="484" spans="1:14" ht="16.5" thickBot="1" x14ac:dyDescent="0.3">
      <c r="A484" s="38"/>
      <c r="B484" s="33"/>
      <c r="C484" s="33"/>
      <c r="D484" s="33"/>
      <c r="E484" s="33"/>
      <c r="F484" s="33"/>
      <c r="G484" s="33"/>
      <c r="H484" s="33"/>
      <c r="I484" s="33"/>
      <c r="J484" s="33"/>
      <c r="K484" s="33"/>
      <c r="L484" s="33"/>
      <c r="M484" s="33"/>
      <c r="N484" s="34"/>
    </row>
    <row r="485" spans="1:14" ht="16.5" thickBot="1" x14ac:dyDescent="0.3"/>
    <row r="486" spans="1:14" ht="15.75" customHeight="1" x14ac:dyDescent="0.25">
      <c r="A486" s="111" t="s">
        <v>128</v>
      </c>
      <c r="B486" s="112"/>
      <c r="C486" s="112"/>
      <c r="D486" s="112"/>
      <c r="E486" s="112"/>
      <c r="F486" s="112"/>
      <c r="G486" s="112"/>
      <c r="H486" s="112"/>
      <c r="I486" s="112"/>
      <c r="J486" s="112"/>
      <c r="K486" s="112"/>
      <c r="L486" s="112"/>
      <c r="M486" s="112"/>
      <c r="N486" s="113"/>
    </row>
    <row r="487" spans="1:14" x14ac:dyDescent="0.25">
      <c r="A487" s="114"/>
      <c r="B487" s="115"/>
      <c r="C487" s="115"/>
      <c r="D487" s="115"/>
      <c r="E487" s="115"/>
      <c r="F487" s="115"/>
      <c r="G487" s="115"/>
      <c r="H487" s="115"/>
      <c r="I487" s="115"/>
      <c r="J487" s="115"/>
      <c r="K487" s="115"/>
      <c r="L487" s="115"/>
      <c r="M487" s="115"/>
      <c r="N487" s="116"/>
    </row>
    <row r="488" spans="1:14" x14ac:dyDescent="0.25">
      <c r="A488" s="114"/>
      <c r="B488" s="115"/>
      <c r="C488" s="115"/>
      <c r="D488" s="115"/>
      <c r="E488" s="115"/>
      <c r="F488" s="115"/>
      <c r="G488" s="115"/>
      <c r="H488" s="115"/>
      <c r="I488" s="115"/>
      <c r="J488" s="115"/>
      <c r="K488" s="115"/>
      <c r="L488" s="115"/>
      <c r="M488" s="115"/>
      <c r="N488" s="116"/>
    </row>
    <row r="489" spans="1:14" ht="16.5" thickBot="1" x14ac:dyDescent="0.3">
      <c r="A489" s="117"/>
      <c r="B489" s="118"/>
      <c r="C489" s="118"/>
      <c r="D489" s="118"/>
      <c r="E489" s="118"/>
      <c r="F489" s="118"/>
      <c r="G489" s="118"/>
      <c r="H489" s="118"/>
      <c r="I489" s="118"/>
      <c r="J489" s="118"/>
      <c r="K489" s="118"/>
      <c r="L489" s="118"/>
      <c r="M489" s="118"/>
      <c r="N489" s="119"/>
    </row>
    <row r="490" spans="1:14" x14ac:dyDescent="0.25">
      <c r="A490" s="26" t="s">
        <v>129</v>
      </c>
      <c r="N490" s="27"/>
    </row>
    <row r="491" spans="1:14" x14ac:dyDescent="0.25">
      <c r="A491" s="13">
        <v>125</v>
      </c>
      <c r="B491" s="8">
        <v>148</v>
      </c>
      <c r="C491" s="8">
        <v>137</v>
      </c>
      <c r="D491" s="8">
        <v>120</v>
      </c>
      <c r="E491" s="8">
        <v>135</v>
      </c>
      <c r="F491" s="8">
        <v>132</v>
      </c>
      <c r="G491" s="8">
        <v>145</v>
      </c>
      <c r="H491" s="8">
        <v>122</v>
      </c>
      <c r="I491" s="8">
        <v>130</v>
      </c>
      <c r="J491" s="8">
        <v>141</v>
      </c>
      <c r="N491" s="27"/>
    </row>
    <row r="492" spans="1:14" x14ac:dyDescent="0.25">
      <c r="A492" s="13">
        <v>118</v>
      </c>
      <c r="B492" s="8">
        <v>125</v>
      </c>
      <c r="C492" s="8">
        <v>132</v>
      </c>
      <c r="D492" s="8">
        <v>136</v>
      </c>
      <c r="E492" s="8">
        <v>128</v>
      </c>
      <c r="F492" s="8">
        <v>123</v>
      </c>
      <c r="G492" s="8">
        <v>132</v>
      </c>
      <c r="H492" s="8">
        <v>138</v>
      </c>
      <c r="I492" s="8">
        <v>126</v>
      </c>
      <c r="J492" s="8">
        <v>129</v>
      </c>
      <c r="N492" s="27"/>
    </row>
    <row r="493" spans="1:14" x14ac:dyDescent="0.25">
      <c r="A493" s="13">
        <v>136</v>
      </c>
      <c r="B493" s="8">
        <v>127</v>
      </c>
      <c r="C493" s="8">
        <v>130</v>
      </c>
      <c r="D493" s="8">
        <v>122</v>
      </c>
      <c r="E493" s="8">
        <v>125</v>
      </c>
      <c r="F493" s="8">
        <v>133</v>
      </c>
      <c r="G493" s="8">
        <v>140</v>
      </c>
      <c r="H493" s="8">
        <v>126</v>
      </c>
      <c r="I493" s="8">
        <v>133</v>
      </c>
      <c r="J493" s="8">
        <v>135</v>
      </c>
      <c r="N493" s="27"/>
    </row>
    <row r="494" spans="1:14" x14ac:dyDescent="0.25">
      <c r="A494" s="13">
        <v>130</v>
      </c>
      <c r="B494" s="8">
        <v>134</v>
      </c>
      <c r="C494" s="8">
        <v>141</v>
      </c>
      <c r="D494" s="8">
        <v>119</v>
      </c>
      <c r="E494" s="8">
        <v>125</v>
      </c>
      <c r="F494" s="8">
        <v>131</v>
      </c>
      <c r="G494" s="8">
        <v>136</v>
      </c>
      <c r="H494" s="8">
        <v>128</v>
      </c>
      <c r="I494" s="8">
        <v>124</v>
      </c>
      <c r="J494" s="8">
        <v>132</v>
      </c>
      <c r="N494" s="27"/>
    </row>
    <row r="495" spans="1:14" x14ac:dyDescent="0.25">
      <c r="A495" s="13">
        <v>136</v>
      </c>
      <c r="B495" s="8">
        <v>127</v>
      </c>
      <c r="C495" s="8">
        <v>130</v>
      </c>
      <c r="D495" s="8">
        <v>122</v>
      </c>
      <c r="E495" s="8">
        <v>125</v>
      </c>
      <c r="F495" s="8">
        <v>133</v>
      </c>
      <c r="G495" s="8">
        <v>140</v>
      </c>
      <c r="H495" s="8">
        <v>126</v>
      </c>
      <c r="I495" s="8">
        <v>133</v>
      </c>
      <c r="J495" s="8">
        <v>135</v>
      </c>
      <c r="N495" s="27"/>
    </row>
    <row r="496" spans="1:14" x14ac:dyDescent="0.25">
      <c r="A496" s="13">
        <v>130</v>
      </c>
      <c r="B496" s="8">
        <v>134</v>
      </c>
      <c r="C496" s="8">
        <v>141</v>
      </c>
      <c r="D496" s="8">
        <v>119</v>
      </c>
      <c r="E496" s="8">
        <v>125</v>
      </c>
      <c r="F496" s="8">
        <v>131</v>
      </c>
      <c r="G496" s="8">
        <v>136</v>
      </c>
      <c r="H496" s="8">
        <v>128</v>
      </c>
      <c r="I496" s="8">
        <v>124</v>
      </c>
      <c r="J496" s="8">
        <v>132</v>
      </c>
      <c r="N496" s="27"/>
    </row>
    <row r="497" spans="1:14" x14ac:dyDescent="0.25">
      <c r="A497" s="13">
        <v>136</v>
      </c>
      <c r="B497" s="8">
        <v>127</v>
      </c>
      <c r="C497" s="8">
        <v>130</v>
      </c>
      <c r="D497" s="8">
        <v>122</v>
      </c>
      <c r="E497" s="8">
        <v>125</v>
      </c>
      <c r="F497" s="8">
        <v>133</v>
      </c>
      <c r="G497" s="8">
        <v>140</v>
      </c>
      <c r="H497" s="8">
        <v>126</v>
      </c>
      <c r="I497" s="8">
        <v>133</v>
      </c>
      <c r="J497" s="8">
        <v>135</v>
      </c>
      <c r="N497" s="27"/>
    </row>
    <row r="498" spans="1:14" x14ac:dyDescent="0.25">
      <c r="A498" s="13">
        <v>130</v>
      </c>
      <c r="B498" s="8">
        <v>134</v>
      </c>
      <c r="C498" s="8">
        <v>141</v>
      </c>
      <c r="D498" s="8">
        <v>119</v>
      </c>
      <c r="E498" s="8">
        <v>125</v>
      </c>
      <c r="F498" s="8">
        <v>131</v>
      </c>
      <c r="G498" s="8">
        <v>136</v>
      </c>
      <c r="H498" s="8">
        <v>128</v>
      </c>
      <c r="I498" s="8">
        <v>124</v>
      </c>
      <c r="J498" s="8">
        <v>132</v>
      </c>
      <c r="N498" s="27"/>
    </row>
    <row r="499" spans="1:14" x14ac:dyDescent="0.25">
      <c r="A499" s="13">
        <v>136</v>
      </c>
      <c r="B499" s="8">
        <v>127</v>
      </c>
      <c r="C499" s="8">
        <v>130</v>
      </c>
      <c r="D499" s="8">
        <v>122</v>
      </c>
      <c r="E499" s="8">
        <v>125</v>
      </c>
      <c r="F499" s="8">
        <v>133</v>
      </c>
      <c r="G499" s="8">
        <v>140</v>
      </c>
      <c r="H499" s="8">
        <v>126</v>
      </c>
      <c r="I499" s="8">
        <v>133</v>
      </c>
      <c r="J499" s="8">
        <v>135</v>
      </c>
      <c r="N499" s="27"/>
    </row>
    <row r="500" spans="1:14" x14ac:dyDescent="0.25">
      <c r="A500" s="13">
        <v>130</v>
      </c>
      <c r="B500" s="8">
        <v>134</v>
      </c>
      <c r="C500" s="8">
        <v>141</v>
      </c>
      <c r="D500" s="8">
        <v>119</v>
      </c>
      <c r="E500" s="8">
        <v>125</v>
      </c>
      <c r="F500" s="8">
        <v>131</v>
      </c>
      <c r="G500" s="8">
        <v>136</v>
      </c>
      <c r="H500" s="8">
        <v>128</v>
      </c>
      <c r="I500" s="8">
        <v>124</v>
      </c>
      <c r="J500" s="8">
        <v>132</v>
      </c>
      <c r="N500" s="27"/>
    </row>
    <row r="501" spans="1:14" x14ac:dyDescent="0.25">
      <c r="A501" s="26"/>
      <c r="N501" s="27"/>
    </row>
    <row r="502" spans="1:14" x14ac:dyDescent="0.25">
      <c r="A502" s="93" t="s">
        <v>10</v>
      </c>
      <c r="B502" s="94"/>
      <c r="C502" s="94"/>
      <c r="D502" s="94"/>
      <c r="E502" s="94"/>
      <c r="F502" s="94"/>
      <c r="G502" s="94"/>
      <c r="H502" s="94"/>
      <c r="I502" s="94"/>
      <c r="J502" s="94"/>
      <c r="K502" s="94"/>
      <c r="L502" s="94"/>
      <c r="M502" s="94"/>
      <c r="N502" s="95"/>
    </row>
    <row r="503" spans="1:14" x14ac:dyDescent="0.25">
      <c r="A503" s="16"/>
      <c r="B503" s="15"/>
      <c r="C503" s="15"/>
      <c r="D503" s="15"/>
      <c r="E503" s="15"/>
      <c r="F503" s="15"/>
      <c r="G503" s="15"/>
      <c r="H503" s="15"/>
      <c r="I503" s="15"/>
      <c r="J503" s="15"/>
      <c r="K503" s="15"/>
      <c r="L503" s="15"/>
      <c r="M503" s="15"/>
      <c r="N503" s="17"/>
    </row>
    <row r="504" spans="1:14" x14ac:dyDescent="0.25">
      <c r="A504" s="28" t="s">
        <v>130</v>
      </c>
      <c r="B504" s="29"/>
      <c r="C504" s="29"/>
      <c r="D504" s="29"/>
      <c r="E504" s="29"/>
      <c r="F504" s="29"/>
      <c r="G504" s="29"/>
      <c r="N504" s="27"/>
    </row>
    <row r="505" spans="1:14" x14ac:dyDescent="0.25">
      <c r="A505" s="30" t="s">
        <v>2</v>
      </c>
      <c r="N505" s="27"/>
    </row>
    <row r="506" spans="1:14" x14ac:dyDescent="0.25">
      <c r="A506" s="26"/>
      <c r="N506" s="27"/>
    </row>
    <row r="507" spans="1:14" x14ac:dyDescent="0.25">
      <c r="A507" s="26"/>
      <c r="N507" s="27"/>
    </row>
    <row r="508" spans="1:14" x14ac:dyDescent="0.25">
      <c r="A508" s="26"/>
      <c r="N508" s="27"/>
    </row>
    <row r="509" spans="1:14" x14ac:dyDescent="0.25">
      <c r="A509" s="26"/>
      <c r="N509" s="27"/>
    </row>
    <row r="510" spans="1:14" x14ac:dyDescent="0.25">
      <c r="A510" s="26"/>
      <c r="N510" s="27"/>
    </row>
    <row r="511" spans="1:14" x14ac:dyDescent="0.25">
      <c r="A511" s="26"/>
      <c r="N511" s="27"/>
    </row>
    <row r="512" spans="1:14" x14ac:dyDescent="0.25">
      <c r="A512" s="26"/>
      <c r="N512" s="27"/>
    </row>
    <row r="513" spans="1:14" x14ac:dyDescent="0.25">
      <c r="A513" s="26"/>
      <c r="N513" s="27"/>
    </row>
    <row r="514" spans="1:14" x14ac:dyDescent="0.25">
      <c r="A514" s="26"/>
      <c r="N514" s="27"/>
    </row>
    <row r="515" spans="1:14" x14ac:dyDescent="0.25">
      <c r="A515" s="26"/>
      <c r="N515" s="27"/>
    </row>
    <row r="516" spans="1:14" x14ac:dyDescent="0.25">
      <c r="A516" s="26"/>
      <c r="N516" s="27"/>
    </row>
    <row r="517" spans="1:14" x14ac:dyDescent="0.25">
      <c r="A517" s="26"/>
      <c r="N517" s="27"/>
    </row>
    <row r="518" spans="1:14" x14ac:dyDescent="0.25">
      <c r="A518" s="26"/>
      <c r="N518" s="27"/>
    </row>
    <row r="519" spans="1:14" x14ac:dyDescent="0.25">
      <c r="A519" s="26"/>
      <c r="N519" s="27"/>
    </row>
    <row r="520" spans="1:14" x14ac:dyDescent="0.25">
      <c r="A520" s="26"/>
      <c r="N520" s="27"/>
    </row>
    <row r="521" spans="1:14" x14ac:dyDescent="0.25">
      <c r="A521" s="26"/>
      <c r="N521" s="27"/>
    </row>
    <row r="522" spans="1:14" x14ac:dyDescent="0.25">
      <c r="A522" s="26"/>
      <c r="N522" s="27"/>
    </row>
    <row r="523" spans="1:14" x14ac:dyDescent="0.25">
      <c r="A523" s="26"/>
      <c r="N523" s="27"/>
    </row>
    <row r="524" spans="1:14" x14ac:dyDescent="0.25">
      <c r="A524" s="28" t="s">
        <v>131</v>
      </c>
      <c r="B524" s="29"/>
      <c r="C524" s="29"/>
      <c r="D524" s="29"/>
      <c r="E524" s="29"/>
      <c r="F524" s="29"/>
      <c r="N524" s="27"/>
    </row>
    <row r="525" spans="1:14" x14ac:dyDescent="0.25">
      <c r="A525" s="30" t="s">
        <v>2</v>
      </c>
      <c r="B525" s="10" t="s">
        <v>86</v>
      </c>
      <c r="C525" s="10">
        <f>MEDIAN(A491:J500)</f>
        <v>130.5</v>
      </c>
      <c r="N525" s="27"/>
    </row>
    <row r="526" spans="1:14" x14ac:dyDescent="0.25">
      <c r="A526" s="26"/>
      <c r="N526" s="27"/>
    </row>
    <row r="527" spans="1:14" x14ac:dyDescent="0.25">
      <c r="A527" s="28" t="s">
        <v>132</v>
      </c>
      <c r="B527" s="29"/>
      <c r="C527" s="29"/>
      <c r="D527" s="29"/>
      <c r="E527" s="29"/>
      <c r="F527" s="29"/>
      <c r="G527" s="29"/>
      <c r="H527" s="29"/>
      <c r="I527" s="29"/>
      <c r="N527" s="27"/>
    </row>
    <row r="528" spans="1:14" x14ac:dyDescent="0.25">
      <c r="A528" s="30" t="s">
        <v>2</v>
      </c>
      <c r="B528" s="10" t="s">
        <v>25</v>
      </c>
      <c r="C528" s="10" t="s">
        <v>140</v>
      </c>
      <c r="D528" s="10" t="s">
        <v>84</v>
      </c>
      <c r="E528" s="10" t="s">
        <v>315</v>
      </c>
      <c r="N528" s="27"/>
    </row>
    <row r="529" spans="1:14" x14ac:dyDescent="0.25">
      <c r="A529" s="26"/>
      <c r="B529" s="10">
        <f>MIN(A491:J500)</f>
        <v>118</v>
      </c>
      <c r="C529" s="10" t="s">
        <v>133</v>
      </c>
      <c r="D529" s="10">
        <f t="array" ref="D529:D536">FREQUENCY(A491:J500,E529:E535)</f>
        <v>5</v>
      </c>
      <c r="E529" s="10">
        <v>119</v>
      </c>
      <c r="N529" s="27"/>
    </row>
    <row r="530" spans="1:14" x14ac:dyDescent="0.25">
      <c r="A530" s="26"/>
      <c r="B530" s="10" t="s">
        <v>26</v>
      </c>
      <c r="C530" s="10" t="s">
        <v>134</v>
      </c>
      <c r="D530" s="10">
        <v>11</v>
      </c>
      <c r="E530" s="10">
        <v>124</v>
      </c>
      <c r="N530" s="27"/>
    </row>
    <row r="531" spans="1:14" x14ac:dyDescent="0.25">
      <c r="A531" s="26"/>
      <c r="B531" s="10">
        <f>MAX(A491:J500)</f>
        <v>148</v>
      </c>
      <c r="C531" s="10" t="s">
        <v>135</v>
      </c>
      <c r="D531" s="10">
        <v>25</v>
      </c>
      <c r="E531" s="10">
        <v>129</v>
      </c>
      <c r="N531" s="27"/>
    </row>
    <row r="532" spans="1:14" x14ac:dyDescent="0.25">
      <c r="A532" s="26"/>
      <c r="B532" s="10"/>
      <c r="C532" s="10" t="s">
        <v>136</v>
      </c>
      <c r="D532" s="10">
        <v>32</v>
      </c>
      <c r="E532" s="10">
        <v>134</v>
      </c>
      <c r="N532" s="27"/>
    </row>
    <row r="533" spans="1:14" x14ac:dyDescent="0.25">
      <c r="A533" s="26"/>
      <c r="B533" s="10"/>
      <c r="C533" s="10" t="s">
        <v>137</v>
      </c>
      <c r="D533" s="10">
        <v>16</v>
      </c>
      <c r="E533" s="10">
        <v>139</v>
      </c>
      <c r="N533" s="27"/>
    </row>
    <row r="534" spans="1:14" x14ac:dyDescent="0.25">
      <c r="A534" s="26"/>
      <c r="B534" s="10"/>
      <c r="C534" s="10" t="s">
        <v>138</v>
      </c>
      <c r="D534" s="10">
        <v>9</v>
      </c>
      <c r="E534" s="10">
        <v>144</v>
      </c>
      <c r="N534" s="27"/>
    </row>
    <row r="535" spans="1:14" x14ac:dyDescent="0.25">
      <c r="A535" s="26"/>
      <c r="B535" s="10"/>
      <c r="C535" s="10" t="s">
        <v>139</v>
      </c>
      <c r="D535" s="10">
        <v>2</v>
      </c>
      <c r="E535" s="10">
        <v>149</v>
      </c>
      <c r="N535" s="27"/>
    </row>
    <row r="536" spans="1:14" x14ac:dyDescent="0.25">
      <c r="A536" s="26"/>
      <c r="B536" s="10"/>
      <c r="C536" s="10"/>
      <c r="D536" s="10">
        <v>0</v>
      </c>
      <c r="E536" s="10"/>
      <c r="N536" s="27"/>
    </row>
    <row r="537" spans="1:14" x14ac:dyDescent="0.25">
      <c r="A537" s="26"/>
      <c r="N537" s="27"/>
    </row>
    <row r="538" spans="1:14" x14ac:dyDescent="0.25">
      <c r="A538" s="26"/>
      <c r="N538" s="27"/>
    </row>
    <row r="539" spans="1:14" x14ac:dyDescent="0.25">
      <c r="A539" s="26"/>
      <c r="N539" s="27"/>
    </row>
    <row r="540" spans="1:14" x14ac:dyDescent="0.25">
      <c r="A540" s="26"/>
      <c r="N540" s="27"/>
    </row>
    <row r="541" spans="1:14" x14ac:dyDescent="0.25">
      <c r="A541" s="26"/>
      <c r="N541" s="27"/>
    </row>
    <row r="542" spans="1:14" x14ac:dyDescent="0.25">
      <c r="A542" s="26"/>
      <c r="N542" s="27"/>
    </row>
    <row r="543" spans="1:14" x14ac:dyDescent="0.25">
      <c r="A543" s="26"/>
      <c r="N543" s="27"/>
    </row>
    <row r="544" spans="1:14" x14ac:dyDescent="0.25">
      <c r="A544" s="26"/>
      <c r="N544" s="27"/>
    </row>
    <row r="545" spans="1:15" x14ac:dyDescent="0.25">
      <c r="A545" s="26"/>
      <c r="N545" s="27"/>
    </row>
    <row r="546" spans="1:15" x14ac:dyDescent="0.25">
      <c r="A546" s="26"/>
      <c r="N546" s="27"/>
    </row>
    <row r="547" spans="1:15" x14ac:dyDescent="0.25">
      <c r="A547" s="26"/>
      <c r="N547" s="27"/>
    </row>
    <row r="548" spans="1:15" x14ac:dyDescent="0.25">
      <c r="A548" s="26"/>
      <c r="N548" s="27"/>
    </row>
    <row r="549" spans="1:15" x14ac:dyDescent="0.25">
      <c r="A549" s="26"/>
      <c r="N549" s="27"/>
    </row>
    <row r="550" spans="1:15" x14ac:dyDescent="0.25">
      <c r="A550" s="26"/>
      <c r="N550" s="27"/>
    </row>
    <row r="551" spans="1:15" x14ac:dyDescent="0.25">
      <c r="A551" s="26"/>
      <c r="N551" s="27"/>
    </row>
    <row r="552" spans="1:15" x14ac:dyDescent="0.25">
      <c r="A552" s="26"/>
      <c r="N552" s="27"/>
    </row>
    <row r="553" spans="1:15" x14ac:dyDescent="0.25">
      <c r="A553" s="26"/>
      <c r="N553" s="27"/>
    </row>
    <row r="554" spans="1:15" x14ac:dyDescent="0.25">
      <c r="A554" s="26"/>
      <c r="N554" s="27"/>
    </row>
    <row r="555" spans="1:15" ht="16.5" thickBot="1" x14ac:dyDescent="0.3">
      <c r="A555" s="38"/>
      <c r="B555" s="33"/>
      <c r="C555" s="33"/>
      <c r="D555" s="33"/>
      <c r="E555" s="33"/>
      <c r="F555" s="33"/>
      <c r="G555" s="33"/>
      <c r="H555" s="33"/>
      <c r="I555" s="33"/>
      <c r="J555" s="33"/>
      <c r="K555" s="33"/>
      <c r="L555" s="33"/>
      <c r="M555" s="33"/>
      <c r="N555" s="34"/>
    </row>
    <row r="556" spans="1:15" ht="16.5" thickBot="1" x14ac:dyDescent="0.3"/>
    <row r="557" spans="1:15" ht="15.75" customHeight="1" x14ac:dyDescent="0.25">
      <c r="A557" s="111" t="s">
        <v>141</v>
      </c>
      <c r="B557" s="112"/>
      <c r="C557" s="112"/>
      <c r="D557" s="112"/>
      <c r="E557" s="112"/>
      <c r="F557" s="112"/>
      <c r="G557" s="112"/>
      <c r="H557" s="112"/>
      <c r="I557" s="112"/>
      <c r="J557" s="112"/>
      <c r="K557" s="112"/>
      <c r="L557" s="112"/>
      <c r="M557" s="112"/>
      <c r="N557" s="113"/>
      <c r="O557" s="4"/>
    </row>
    <row r="558" spans="1:15" x14ac:dyDescent="0.25">
      <c r="A558" s="114"/>
      <c r="B558" s="115"/>
      <c r="C558" s="115"/>
      <c r="D558" s="115"/>
      <c r="E558" s="115"/>
      <c r="F558" s="115"/>
      <c r="G558" s="115"/>
      <c r="H558" s="115"/>
      <c r="I558" s="115"/>
      <c r="J558" s="115"/>
      <c r="K558" s="115"/>
      <c r="L558" s="115"/>
      <c r="M558" s="115"/>
      <c r="N558" s="116"/>
      <c r="O558" s="4"/>
    </row>
    <row r="559" spans="1:15" x14ac:dyDescent="0.25">
      <c r="A559" s="114"/>
      <c r="B559" s="115"/>
      <c r="C559" s="115"/>
      <c r="D559" s="115"/>
      <c r="E559" s="115"/>
      <c r="F559" s="115"/>
      <c r="G559" s="115"/>
      <c r="H559" s="115"/>
      <c r="I559" s="115"/>
      <c r="J559" s="115"/>
      <c r="K559" s="115"/>
      <c r="L559" s="115"/>
      <c r="M559" s="115"/>
      <c r="N559" s="116"/>
      <c r="O559" s="4"/>
    </row>
    <row r="560" spans="1:15" ht="16.5" thickBot="1" x14ac:dyDescent="0.3">
      <c r="A560" s="117"/>
      <c r="B560" s="118"/>
      <c r="C560" s="118"/>
      <c r="D560" s="118"/>
      <c r="E560" s="118"/>
      <c r="F560" s="118"/>
      <c r="G560" s="118"/>
      <c r="H560" s="118"/>
      <c r="I560" s="118"/>
      <c r="J560" s="118"/>
      <c r="K560" s="118"/>
      <c r="L560" s="118"/>
      <c r="M560" s="118"/>
      <c r="N560" s="119"/>
      <c r="O560" s="4"/>
    </row>
    <row r="561" spans="1:14" x14ac:dyDescent="0.25">
      <c r="A561" s="26" t="s">
        <v>142</v>
      </c>
      <c r="N561" s="27"/>
    </row>
    <row r="562" spans="1:14" x14ac:dyDescent="0.25">
      <c r="A562" s="21" t="s">
        <v>143</v>
      </c>
      <c r="B562" s="8">
        <v>45</v>
      </c>
      <c r="C562" s="8">
        <v>35</v>
      </c>
      <c r="D562" s="8">
        <v>40</v>
      </c>
      <c r="E562" s="8">
        <v>38</v>
      </c>
      <c r="F562" s="8">
        <v>42</v>
      </c>
      <c r="G562" s="8">
        <v>37</v>
      </c>
      <c r="H562" s="8">
        <v>39</v>
      </c>
      <c r="I562" s="8">
        <v>43</v>
      </c>
      <c r="J562" s="8">
        <v>44</v>
      </c>
      <c r="K562" s="8">
        <v>41</v>
      </c>
      <c r="N562" s="27"/>
    </row>
    <row r="563" spans="1:14" x14ac:dyDescent="0.25">
      <c r="A563" s="21" t="s">
        <v>144</v>
      </c>
      <c r="B563" s="8">
        <v>32</v>
      </c>
      <c r="C563" s="8">
        <v>28</v>
      </c>
      <c r="D563" s="8">
        <v>30</v>
      </c>
      <c r="E563" s="8">
        <v>34</v>
      </c>
      <c r="F563" s="8">
        <v>33</v>
      </c>
      <c r="G563" s="8">
        <v>35</v>
      </c>
      <c r="H563" s="8">
        <v>31</v>
      </c>
      <c r="I563" s="8">
        <v>29</v>
      </c>
      <c r="J563" s="8">
        <v>36</v>
      </c>
      <c r="K563" s="8">
        <v>37</v>
      </c>
      <c r="N563" s="27"/>
    </row>
    <row r="564" spans="1:14" x14ac:dyDescent="0.25">
      <c r="A564" s="21" t="s">
        <v>145</v>
      </c>
      <c r="B564" s="8">
        <v>40</v>
      </c>
      <c r="C564" s="8">
        <v>39</v>
      </c>
      <c r="D564" s="8">
        <v>42</v>
      </c>
      <c r="E564" s="8">
        <v>41</v>
      </c>
      <c r="F564" s="8">
        <v>38</v>
      </c>
      <c r="G564" s="8">
        <v>43</v>
      </c>
      <c r="H564" s="8">
        <v>45</v>
      </c>
      <c r="I564" s="8">
        <v>44</v>
      </c>
      <c r="J564" s="8">
        <v>41</v>
      </c>
      <c r="K564" s="8">
        <v>37</v>
      </c>
      <c r="N564" s="27"/>
    </row>
    <row r="565" spans="1:14" x14ac:dyDescent="0.25">
      <c r="A565" s="26"/>
      <c r="N565" s="27"/>
    </row>
    <row r="566" spans="1:14" x14ac:dyDescent="0.25">
      <c r="A566" s="93" t="s">
        <v>10</v>
      </c>
      <c r="B566" s="94"/>
      <c r="C566" s="94"/>
      <c r="D566" s="94"/>
      <c r="E566" s="94"/>
      <c r="F566" s="94"/>
      <c r="G566" s="94"/>
      <c r="H566" s="94"/>
      <c r="I566" s="94"/>
      <c r="J566" s="94"/>
      <c r="K566" s="94"/>
      <c r="L566" s="94"/>
      <c r="M566" s="94"/>
      <c r="N566" s="95"/>
    </row>
    <row r="567" spans="1:14" x14ac:dyDescent="0.25">
      <c r="A567" s="16"/>
      <c r="B567" s="15"/>
      <c r="C567" s="15"/>
      <c r="D567" s="15"/>
      <c r="E567" s="15"/>
      <c r="F567" s="15"/>
      <c r="G567" s="15"/>
      <c r="H567" s="15"/>
      <c r="I567" s="15"/>
      <c r="J567" s="15"/>
      <c r="K567" s="15"/>
      <c r="L567" s="15"/>
      <c r="M567" s="15"/>
      <c r="N567" s="17"/>
    </row>
    <row r="568" spans="1:14" x14ac:dyDescent="0.25">
      <c r="A568" s="28" t="s">
        <v>146</v>
      </c>
      <c r="B568" s="29"/>
      <c r="C568" s="29"/>
      <c r="D568" s="29"/>
      <c r="E568" s="29"/>
      <c r="F568" s="29"/>
      <c r="G568" s="29"/>
      <c r="H568" s="29"/>
      <c r="N568" s="27"/>
    </row>
    <row r="569" spans="1:14" x14ac:dyDescent="0.25">
      <c r="A569" s="30" t="s">
        <v>2</v>
      </c>
      <c r="N569" s="27"/>
    </row>
    <row r="570" spans="1:14" x14ac:dyDescent="0.25">
      <c r="A570" s="26"/>
      <c r="N570" s="27"/>
    </row>
    <row r="571" spans="1:14" x14ac:dyDescent="0.25">
      <c r="A571" s="26"/>
      <c r="N571" s="27"/>
    </row>
    <row r="572" spans="1:14" x14ac:dyDescent="0.25">
      <c r="A572" s="26"/>
      <c r="N572" s="27"/>
    </row>
    <row r="573" spans="1:14" x14ac:dyDescent="0.25">
      <c r="A573" s="26"/>
      <c r="N573" s="27"/>
    </row>
    <row r="574" spans="1:14" x14ac:dyDescent="0.25">
      <c r="A574" s="26"/>
      <c r="N574" s="27"/>
    </row>
    <row r="575" spans="1:14" x14ac:dyDescent="0.25">
      <c r="A575" s="26"/>
      <c r="N575" s="27"/>
    </row>
    <row r="576" spans="1:14" x14ac:dyDescent="0.25">
      <c r="A576" s="26"/>
      <c r="N576" s="27"/>
    </row>
    <row r="577" spans="1:14" x14ac:dyDescent="0.25">
      <c r="A577" s="26"/>
      <c r="N577" s="27"/>
    </row>
    <row r="578" spans="1:14" x14ac:dyDescent="0.25">
      <c r="A578" s="26"/>
      <c r="N578" s="27"/>
    </row>
    <row r="579" spans="1:14" x14ac:dyDescent="0.25">
      <c r="A579" s="26"/>
      <c r="N579" s="27"/>
    </row>
    <row r="580" spans="1:14" x14ac:dyDescent="0.25">
      <c r="A580" s="26"/>
      <c r="N580" s="27"/>
    </row>
    <row r="581" spans="1:14" x14ac:dyDescent="0.25">
      <c r="A581" s="26"/>
      <c r="N581" s="27"/>
    </row>
    <row r="582" spans="1:14" x14ac:dyDescent="0.25">
      <c r="A582" s="26"/>
      <c r="N582" s="27"/>
    </row>
    <row r="583" spans="1:14" x14ac:dyDescent="0.25">
      <c r="A583" s="26"/>
      <c r="N583" s="27"/>
    </row>
    <row r="584" spans="1:14" x14ac:dyDescent="0.25">
      <c r="A584" s="26"/>
      <c r="N584" s="27"/>
    </row>
    <row r="585" spans="1:14" x14ac:dyDescent="0.25">
      <c r="A585" s="26"/>
      <c r="N585" s="27"/>
    </row>
    <row r="586" spans="1:14" x14ac:dyDescent="0.25">
      <c r="A586" s="26"/>
      <c r="N586" s="27"/>
    </row>
    <row r="587" spans="1:14" x14ac:dyDescent="0.25">
      <c r="A587" s="26"/>
      <c r="N587" s="27"/>
    </row>
    <row r="588" spans="1:14" x14ac:dyDescent="0.25">
      <c r="A588" s="28" t="s">
        <v>147</v>
      </c>
      <c r="B588" s="29"/>
      <c r="C588" s="29"/>
      <c r="D588" s="29"/>
      <c r="E588" s="29"/>
      <c r="F588" s="29"/>
      <c r="G588" s="29"/>
      <c r="N588" s="27"/>
    </row>
    <row r="589" spans="1:14" x14ac:dyDescent="0.25">
      <c r="A589" s="30" t="s">
        <v>2</v>
      </c>
      <c r="B589" s="9" t="s">
        <v>143</v>
      </c>
      <c r="C589" s="10">
        <f>AVERAGE(B562:K562)</f>
        <v>40.4</v>
      </c>
      <c r="N589" s="27"/>
    </row>
    <row r="590" spans="1:14" x14ac:dyDescent="0.25">
      <c r="A590" s="26"/>
      <c r="B590" s="9" t="s">
        <v>144</v>
      </c>
      <c r="C590" s="10">
        <f t="shared" ref="C590:C591" si="0">AVERAGE(B563:K563)</f>
        <v>32.5</v>
      </c>
      <c r="N590" s="27"/>
    </row>
    <row r="591" spans="1:14" x14ac:dyDescent="0.25">
      <c r="A591" s="26"/>
      <c r="B591" s="9" t="s">
        <v>145</v>
      </c>
      <c r="C591" s="10">
        <f t="shared" si="0"/>
        <v>41</v>
      </c>
      <c r="N591" s="27"/>
    </row>
    <row r="592" spans="1:14" x14ac:dyDescent="0.25">
      <c r="A592" s="26"/>
      <c r="N592" s="27"/>
    </row>
    <row r="593" spans="1:14" x14ac:dyDescent="0.25">
      <c r="A593" s="26"/>
      <c r="N593" s="27"/>
    </row>
    <row r="594" spans="1:14" x14ac:dyDescent="0.25">
      <c r="A594" s="28" t="s">
        <v>148</v>
      </c>
      <c r="B594" s="29"/>
      <c r="C594" s="29"/>
      <c r="D594" s="29"/>
      <c r="E594" s="29"/>
      <c r="F594" s="29"/>
      <c r="G594" s="29"/>
      <c r="N594" s="27"/>
    </row>
    <row r="595" spans="1:14" x14ac:dyDescent="0.25">
      <c r="A595" s="30" t="s">
        <v>2</v>
      </c>
      <c r="B595" s="9" t="s">
        <v>143</v>
      </c>
      <c r="C595" s="10">
        <f>(G596-F596)</f>
        <v>10</v>
      </c>
      <c r="E595" s="9"/>
      <c r="F595" s="10" t="s">
        <v>25</v>
      </c>
      <c r="G595" s="10" t="s">
        <v>26</v>
      </c>
      <c r="N595" s="27"/>
    </row>
    <row r="596" spans="1:14" x14ac:dyDescent="0.25">
      <c r="A596" s="26"/>
      <c r="B596" s="9" t="s">
        <v>144</v>
      </c>
      <c r="C596" s="10">
        <f>(G597-F597)</f>
        <v>9</v>
      </c>
      <c r="E596" s="9" t="s">
        <v>143</v>
      </c>
      <c r="F596" s="10">
        <f>MIN(B562:K562)</f>
        <v>35</v>
      </c>
      <c r="G596" s="10">
        <f>MAX(B562:K562)</f>
        <v>45</v>
      </c>
      <c r="N596" s="27"/>
    </row>
    <row r="597" spans="1:14" x14ac:dyDescent="0.25">
      <c r="A597" s="26"/>
      <c r="B597" s="9" t="s">
        <v>145</v>
      </c>
      <c r="C597" s="10">
        <f>(G598-F598)</f>
        <v>8</v>
      </c>
      <c r="E597" s="9" t="s">
        <v>144</v>
      </c>
      <c r="F597" s="10">
        <f t="shared" ref="F597" si="1">MIN(B563:K563)</f>
        <v>28</v>
      </c>
      <c r="G597" s="10">
        <f t="shared" ref="G597:G598" si="2">MAX(B563:K563)</f>
        <v>37</v>
      </c>
      <c r="N597" s="27"/>
    </row>
    <row r="598" spans="1:14" ht="16.5" thickBot="1" x14ac:dyDescent="0.3">
      <c r="A598" s="38"/>
      <c r="B598" s="33"/>
      <c r="C598" s="23"/>
      <c r="D598" s="33"/>
      <c r="E598" s="22" t="s">
        <v>145</v>
      </c>
      <c r="F598" s="18">
        <f>MIN(B564:K564)</f>
        <v>37</v>
      </c>
      <c r="G598" s="18">
        <f t="shared" si="2"/>
        <v>45</v>
      </c>
      <c r="H598" s="33"/>
      <c r="I598" s="33"/>
      <c r="J598" s="33"/>
      <c r="K598" s="33"/>
      <c r="L598" s="33"/>
      <c r="M598" s="33"/>
      <c r="N598" s="34"/>
    </row>
    <row r="599" spans="1:14" ht="16.5" thickBot="1" x14ac:dyDescent="0.3"/>
    <row r="600" spans="1:14" ht="30" customHeight="1" thickBot="1" x14ac:dyDescent="0.3">
      <c r="A600" s="120" t="s">
        <v>149</v>
      </c>
      <c r="B600" s="121"/>
      <c r="C600" s="121"/>
      <c r="D600" s="121"/>
      <c r="E600" s="121"/>
      <c r="F600" s="121"/>
      <c r="G600" s="121"/>
      <c r="H600" s="121"/>
      <c r="I600" s="121"/>
      <c r="J600" s="121"/>
      <c r="K600" s="121"/>
      <c r="L600" s="121"/>
      <c r="M600" s="121"/>
      <c r="N600" s="122"/>
    </row>
    <row r="601" spans="1:14" ht="16.5" thickBot="1" x14ac:dyDescent="0.3"/>
    <row r="602" spans="1:14" ht="15.75" customHeight="1" x14ac:dyDescent="0.25">
      <c r="A602" s="111" t="s">
        <v>150</v>
      </c>
      <c r="B602" s="112"/>
      <c r="C602" s="112"/>
      <c r="D602" s="112"/>
      <c r="E602" s="112"/>
      <c r="F602" s="112"/>
      <c r="G602" s="112"/>
      <c r="H602" s="112"/>
      <c r="I602" s="112"/>
      <c r="J602" s="112"/>
      <c r="K602" s="112"/>
      <c r="L602" s="112"/>
      <c r="M602" s="112"/>
      <c r="N602" s="113"/>
    </row>
    <row r="603" spans="1:14" ht="15.75" customHeight="1" x14ac:dyDescent="0.25">
      <c r="A603" s="114"/>
      <c r="B603" s="115"/>
      <c r="C603" s="115"/>
      <c r="D603" s="115"/>
      <c r="E603" s="115"/>
      <c r="F603" s="115"/>
      <c r="G603" s="115"/>
      <c r="H603" s="115"/>
      <c r="I603" s="115"/>
      <c r="J603" s="115"/>
      <c r="K603" s="115"/>
      <c r="L603" s="115"/>
      <c r="M603" s="115"/>
      <c r="N603" s="116"/>
    </row>
    <row r="604" spans="1:14" ht="15.75" customHeight="1" x14ac:dyDescent="0.25">
      <c r="A604" s="114"/>
      <c r="B604" s="115"/>
      <c r="C604" s="115"/>
      <c r="D604" s="115"/>
      <c r="E604" s="115"/>
      <c r="F604" s="115"/>
      <c r="G604" s="115"/>
      <c r="H604" s="115"/>
      <c r="I604" s="115"/>
      <c r="J604" s="115"/>
      <c r="K604" s="115"/>
      <c r="L604" s="115"/>
      <c r="M604" s="115"/>
      <c r="N604" s="116"/>
    </row>
    <row r="605" spans="1:14" ht="16.5" thickBot="1" x14ac:dyDescent="0.3">
      <c r="A605" s="117"/>
      <c r="B605" s="118"/>
      <c r="C605" s="118"/>
      <c r="D605" s="118"/>
      <c r="E605" s="118"/>
      <c r="F605" s="118"/>
      <c r="G605" s="118"/>
      <c r="H605" s="118"/>
      <c r="I605" s="118"/>
      <c r="J605" s="118"/>
      <c r="K605" s="118"/>
      <c r="L605" s="118"/>
      <c r="M605" s="118"/>
      <c r="N605" s="119"/>
    </row>
    <row r="606" spans="1:14" x14ac:dyDescent="0.25">
      <c r="A606" s="26" t="s">
        <v>151</v>
      </c>
      <c r="N606" s="27"/>
    </row>
    <row r="607" spans="1:14" x14ac:dyDescent="0.25">
      <c r="A607" s="13">
        <v>-2.5</v>
      </c>
      <c r="B607" s="8">
        <v>1.3</v>
      </c>
      <c r="C607" s="8">
        <v>-0.8</v>
      </c>
      <c r="D607" s="8">
        <v>-1.9</v>
      </c>
      <c r="E607" s="8">
        <v>2.1</v>
      </c>
      <c r="F607" s="8">
        <v>0.5</v>
      </c>
      <c r="G607" s="8">
        <v>-1.2</v>
      </c>
      <c r="H607" s="8">
        <v>1.8</v>
      </c>
      <c r="I607" s="8">
        <v>-0.5</v>
      </c>
      <c r="J607" s="8">
        <v>2.2999999999999998</v>
      </c>
      <c r="N607" s="27"/>
    </row>
    <row r="608" spans="1:14" x14ac:dyDescent="0.25">
      <c r="A608" s="13">
        <v>-0.7</v>
      </c>
      <c r="B608" s="8">
        <v>1.2</v>
      </c>
      <c r="C608" s="8">
        <v>-1.5</v>
      </c>
      <c r="D608" s="8">
        <v>-0.3</v>
      </c>
      <c r="E608" s="8">
        <v>2.6</v>
      </c>
      <c r="F608" s="8">
        <v>1.1000000000000001</v>
      </c>
      <c r="G608" s="8">
        <v>-1.7</v>
      </c>
      <c r="H608" s="8">
        <v>0.9</v>
      </c>
      <c r="I608" s="8">
        <v>-1.4</v>
      </c>
      <c r="J608" s="8">
        <v>0.3</v>
      </c>
      <c r="N608" s="27"/>
    </row>
    <row r="609" spans="1:14" x14ac:dyDescent="0.25">
      <c r="A609" s="13">
        <v>1.9</v>
      </c>
      <c r="B609" s="8">
        <v>-1.1000000000000001</v>
      </c>
      <c r="C609" s="8">
        <v>-0.4</v>
      </c>
      <c r="D609" s="8">
        <v>2.2000000000000002</v>
      </c>
      <c r="E609" s="8">
        <v>-0.9</v>
      </c>
      <c r="F609" s="8">
        <v>1.6</v>
      </c>
      <c r="G609" s="8">
        <v>-0.6</v>
      </c>
      <c r="H609" s="8">
        <v>-1.3</v>
      </c>
      <c r="I609" s="8">
        <v>2.4</v>
      </c>
      <c r="J609" s="8">
        <v>0.7</v>
      </c>
      <c r="N609" s="27"/>
    </row>
    <row r="610" spans="1:14" x14ac:dyDescent="0.25">
      <c r="A610" s="13">
        <v>-1.8</v>
      </c>
      <c r="B610" s="8">
        <v>1.5</v>
      </c>
      <c r="C610" s="8">
        <v>-0.2</v>
      </c>
      <c r="D610" s="8">
        <v>-2.1</v>
      </c>
      <c r="E610" s="8">
        <v>2.8</v>
      </c>
      <c r="F610" s="8">
        <v>0.8</v>
      </c>
      <c r="G610" s="8">
        <v>-1.6</v>
      </c>
      <c r="H610" s="8">
        <v>1.4</v>
      </c>
      <c r="I610" s="8">
        <v>-0.1</v>
      </c>
      <c r="J610" s="8">
        <v>2.5</v>
      </c>
      <c r="N610" s="27"/>
    </row>
    <row r="611" spans="1:14" x14ac:dyDescent="0.25">
      <c r="A611" s="13">
        <v>-1</v>
      </c>
      <c r="B611" s="8">
        <v>1.7</v>
      </c>
      <c r="C611" s="8">
        <v>-0.9</v>
      </c>
      <c r="D611" s="8">
        <v>-2</v>
      </c>
      <c r="E611" s="8">
        <v>2.7</v>
      </c>
      <c r="F611" s="8">
        <v>0.6</v>
      </c>
      <c r="G611" s="8">
        <v>-1.4</v>
      </c>
      <c r="H611" s="8">
        <v>1.1000000000000001</v>
      </c>
      <c r="I611" s="8">
        <v>-0.3</v>
      </c>
      <c r="J611" s="8">
        <v>2</v>
      </c>
      <c r="N611" s="27"/>
    </row>
    <row r="612" spans="1:14" x14ac:dyDescent="0.25">
      <c r="A612" s="26"/>
      <c r="N612" s="27"/>
    </row>
    <row r="613" spans="1:14" x14ac:dyDescent="0.25">
      <c r="A613" s="93" t="s">
        <v>10</v>
      </c>
      <c r="B613" s="94"/>
      <c r="C613" s="94"/>
      <c r="D613" s="94"/>
      <c r="E613" s="94"/>
      <c r="F613" s="94"/>
      <c r="G613" s="94"/>
      <c r="H613" s="94"/>
      <c r="I613" s="94"/>
      <c r="J613" s="94"/>
      <c r="K613" s="94"/>
      <c r="L613" s="94"/>
      <c r="M613" s="94"/>
      <c r="N613" s="95"/>
    </row>
    <row r="614" spans="1:14" x14ac:dyDescent="0.25">
      <c r="A614" s="16"/>
      <c r="B614" s="15"/>
      <c r="C614" s="15"/>
      <c r="D614" s="15"/>
      <c r="E614" s="15"/>
      <c r="F614" s="15"/>
      <c r="G614" s="15"/>
      <c r="H614" s="15"/>
      <c r="I614" s="15"/>
      <c r="J614" s="15"/>
      <c r="K614" s="15"/>
      <c r="L614" s="15"/>
      <c r="M614" s="15"/>
      <c r="N614" s="17"/>
    </row>
    <row r="615" spans="1:14" x14ac:dyDescent="0.25">
      <c r="A615" s="28" t="s">
        <v>152</v>
      </c>
      <c r="B615" s="29"/>
      <c r="C615" s="29"/>
      <c r="D615" s="29"/>
      <c r="E615" s="29"/>
      <c r="F615" s="29"/>
      <c r="N615" s="27"/>
    </row>
    <row r="616" spans="1:14" x14ac:dyDescent="0.25">
      <c r="A616" s="30" t="s">
        <v>2</v>
      </c>
      <c r="B616" s="24">
        <f>SKEW(A607:J611)</f>
        <v>5.4546017084340551E-2</v>
      </c>
      <c r="N616" s="27"/>
    </row>
    <row r="617" spans="1:14" x14ac:dyDescent="0.25">
      <c r="A617" s="26"/>
      <c r="N617" s="27"/>
    </row>
    <row r="618" spans="1:14" x14ac:dyDescent="0.25">
      <c r="A618" s="28" t="s">
        <v>153</v>
      </c>
      <c r="B618" s="29"/>
      <c r="C618" s="29"/>
      <c r="D618" s="29"/>
      <c r="E618" s="29"/>
      <c r="N618" s="27"/>
    </row>
    <row r="619" spans="1:14" x14ac:dyDescent="0.25">
      <c r="A619" s="30" t="s">
        <v>2</v>
      </c>
      <c r="B619" s="25">
        <f>KURT(A607:J611)</f>
        <v>-1.3042496425917365</v>
      </c>
      <c r="N619" s="27"/>
    </row>
    <row r="620" spans="1:14" x14ac:dyDescent="0.25">
      <c r="A620" s="26"/>
      <c r="N620" s="27"/>
    </row>
    <row r="621" spans="1:14" x14ac:dyDescent="0.25">
      <c r="A621" s="28" t="s">
        <v>154</v>
      </c>
      <c r="B621" s="29"/>
      <c r="C621" s="29"/>
      <c r="D621" s="29"/>
      <c r="E621" s="29"/>
      <c r="F621" s="29"/>
      <c r="G621" s="29"/>
      <c r="H621" s="29"/>
      <c r="I621" s="29"/>
      <c r="J621" s="29"/>
      <c r="N621" s="27"/>
    </row>
    <row r="622" spans="1:14" ht="16.5" thickBot="1" x14ac:dyDescent="0.3">
      <c r="A622" s="35" t="s">
        <v>2</v>
      </c>
      <c r="B622" s="22" t="s">
        <v>155</v>
      </c>
      <c r="C622" s="22"/>
      <c r="D622" s="22"/>
      <c r="E622" s="22"/>
      <c r="F622" s="22"/>
      <c r="G622" s="22"/>
      <c r="H622" s="22"/>
      <c r="I622" s="33"/>
      <c r="J622" s="33"/>
      <c r="K622" s="33"/>
      <c r="L622" s="33"/>
      <c r="M622" s="33"/>
      <c r="N622" s="34"/>
    </row>
    <row r="623" spans="1:14" ht="16.5" thickBot="1" x14ac:dyDescent="0.3"/>
    <row r="624" spans="1:14" ht="15.75" customHeight="1" x14ac:dyDescent="0.25">
      <c r="A624" s="111" t="s">
        <v>156</v>
      </c>
      <c r="B624" s="112"/>
      <c r="C624" s="112"/>
      <c r="D624" s="112"/>
      <c r="E624" s="112"/>
      <c r="F624" s="112"/>
      <c r="G624" s="112"/>
      <c r="H624" s="112"/>
      <c r="I624" s="112"/>
      <c r="J624" s="112"/>
      <c r="K624" s="112"/>
      <c r="L624" s="112"/>
      <c r="M624" s="112"/>
      <c r="N624" s="113"/>
    </row>
    <row r="625" spans="1:14" x14ac:dyDescent="0.25">
      <c r="A625" s="114"/>
      <c r="B625" s="115"/>
      <c r="C625" s="115"/>
      <c r="D625" s="115"/>
      <c r="E625" s="115"/>
      <c r="F625" s="115"/>
      <c r="G625" s="115"/>
      <c r="H625" s="115"/>
      <c r="I625" s="115"/>
      <c r="J625" s="115"/>
      <c r="K625" s="115"/>
      <c r="L625" s="115"/>
      <c r="M625" s="115"/>
      <c r="N625" s="116"/>
    </row>
    <row r="626" spans="1:14" x14ac:dyDescent="0.25">
      <c r="A626" s="114"/>
      <c r="B626" s="115"/>
      <c r="C626" s="115"/>
      <c r="D626" s="115"/>
      <c r="E626" s="115"/>
      <c r="F626" s="115"/>
      <c r="G626" s="115"/>
      <c r="H626" s="115"/>
      <c r="I626" s="115"/>
      <c r="J626" s="115"/>
      <c r="K626" s="115"/>
      <c r="L626" s="115"/>
      <c r="M626" s="115"/>
      <c r="N626" s="116"/>
    </row>
    <row r="627" spans="1:14" ht="16.5" thickBot="1" x14ac:dyDescent="0.3">
      <c r="A627" s="117"/>
      <c r="B627" s="118"/>
      <c r="C627" s="118"/>
      <c r="D627" s="118"/>
      <c r="E627" s="118"/>
      <c r="F627" s="118"/>
      <c r="G627" s="118"/>
      <c r="H627" s="118"/>
      <c r="I627" s="118"/>
      <c r="J627" s="118"/>
      <c r="K627" s="118"/>
      <c r="L627" s="118"/>
      <c r="M627" s="118"/>
      <c r="N627" s="119"/>
    </row>
    <row r="628" spans="1:14" x14ac:dyDescent="0.25">
      <c r="A628" s="26" t="s">
        <v>157</v>
      </c>
      <c r="N628" s="27"/>
    </row>
    <row r="629" spans="1:14" x14ac:dyDescent="0.25">
      <c r="A629" s="13">
        <v>2.5</v>
      </c>
      <c r="B629" s="8">
        <v>4.8</v>
      </c>
      <c r="C629" s="8">
        <v>3.2</v>
      </c>
      <c r="D629" s="8">
        <v>2.1</v>
      </c>
      <c r="E629" s="8">
        <v>4.5</v>
      </c>
      <c r="F629" s="8">
        <v>2.9</v>
      </c>
      <c r="G629" s="8">
        <v>2.2999999999999998</v>
      </c>
      <c r="H629" s="8">
        <v>3.1</v>
      </c>
      <c r="I629" s="8">
        <v>4.2</v>
      </c>
      <c r="J629" s="8">
        <v>3.9</v>
      </c>
      <c r="K629" s="8">
        <v>2.8</v>
      </c>
      <c r="L629" s="8">
        <v>4.0999999999999996</v>
      </c>
      <c r="N629" s="27"/>
    </row>
    <row r="630" spans="1:14" x14ac:dyDescent="0.25">
      <c r="A630" s="13">
        <v>2.6</v>
      </c>
      <c r="B630" s="8">
        <v>2.4</v>
      </c>
      <c r="C630" s="8">
        <v>4.7</v>
      </c>
      <c r="D630" s="8">
        <v>3.3</v>
      </c>
      <c r="E630" s="8">
        <v>2.7</v>
      </c>
      <c r="F630" s="8">
        <v>3</v>
      </c>
      <c r="G630" s="8">
        <v>4.3</v>
      </c>
      <c r="H630" s="8">
        <v>3.7</v>
      </c>
      <c r="I630" s="8">
        <v>2.2000000000000002</v>
      </c>
      <c r="J630" s="8">
        <v>3.6</v>
      </c>
      <c r="K630" s="8">
        <v>4</v>
      </c>
      <c r="L630" s="8">
        <v>2.7</v>
      </c>
      <c r="N630" s="27"/>
    </row>
    <row r="631" spans="1:14" x14ac:dyDescent="0.25">
      <c r="A631" s="13">
        <v>3.8</v>
      </c>
      <c r="B631" s="8">
        <v>3.5</v>
      </c>
      <c r="C631" s="8">
        <v>3.2</v>
      </c>
      <c r="D631" s="8">
        <v>4.4000000000000004</v>
      </c>
      <c r="E631" s="8">
        <v>2</v>
      </c>
      <c r="F631" s="8">
        <v>3.4</v>
      </c>
      <c r="G631" s="8">
        <v>3.1</v>
      </c>
      <c r="H631" s="8">
        <v>2.9</v>
      </c>
      <c r="I631" s="8">
        <v>4.5999999999999996</v>
      </c>
      <c r="J631" s="8">
        <v>3.3</v>
      </c>
      <c r="K631" s="8">
        <v>2.5</v>
      </c>
      <c r="L631" s="8">
        <v>4.9000000000000004</v>
      </c>
      <c r="N631" s="27"/>
    </row>
    <row r="632" spans="1:14" x14ac:dyDescent="0.25">
      <c r="A632" s="13">
        <v>2.8</v>
      </c>
      <c r="B632" s="8">
        <v>3</v>
      </c>
      <c r="C632" s="8">
        <v>4.2</v>
      </c>
      <c r="D632" s="8">
        <v>3.9</v>
      </c>
      <c r="E632" s="8">
        <v>2.8</v>
      </c>
      <c r="F632" s="8">
        <v>4.0999999999999996</v>
      </c>
      <c r="G632" s="8">
        <v>2.6</v>
      </c>
      <c r="H632" s="8">
        <v>2.4</v>
      </c>
      <c r="I632" s="8">
        <v>4.7</v>
      </c>
      <c r="J632" s="8">
        <v>3.3</v>
      </c>
      <c r="K632" s="8">
        <v>2.7</v>
      </c>
      <c r="L632" s="8">
        <v>3</v>
      </c>
      <c r="N632" s="27"/>
    </row>
    <row r="633" spans="1:14" x14ac:dyDescent="0.25">
      <c r="A633" s="13">
        <v>4.3</v>
      </c>
      <c r="B633" s="8">
        <v>3.7</v>
      </c>
      <c r="C633" s="8">
        <v>2.2000000000000002</v>
      </c>
      <c r="D633" s="8">
        <v>3.6</v>
      </c>
      <c r="E633" s="8">
        <v>4</v>
      </c>
      <c r="F633" s="8">
        <v>2.7</v>
      </c>
      <c r="G633" s="8">
        <v>3.8</v>
      </c>
      <c r="H633" s="8">
        <v>3.5</v>
      </c>
      <c r="I633" s="8">
        <v>3.2</v>
      </c>
      <c r="J633" s="8">
        <v>4.4000000000000004</v>
      </c>
      <c r="K633" s="8">
        <v>2</v>
      </c>
      <c r="L633" s="8">
        <v>3.4</v>
      </c>
      <c r="N633" s="27"/>
    </row>
    <row r="634" spans="1:14" x14ac:dyDescent="0.25">
      <c r="A634" s="13">
        <v>3.1</v>
      </c>
      <c r="B634" s="8">
        <v>2.9</v>
      </c>
      <c r="C634" s="8">
        <v>4.5999999999999996</v>
      </c>
      <c r="D634" s="8">
        <v>3.3</v>
      </c>
      <c r="E634" s="8">
        <v>2.5</v>
      </c>
      <c r="F634" s="8">
        <v>4.9000000000000004</v>
      </c>
      <c r="G634" s="8">
        <v>2.8</v>
      </c>
      <c r="H634" s="8">
        <v>3</v>
      </c>
      <c r="I634" s="8">
        <v>4.2</v>
      </c>
      <c r="J634" s="8">
        <v>3.9</v>
      </c>
      <c r="K634" s="8">
        <v>2.8</v>
      </c>
      <c r="L634" s="8">
        <v>4.0999999999999996</v>
      </c>
      <c r="N634" s="27"/>
    </row>
    <row r="635" spans="1:14" x14ac:dyDescent="0.25">
      <c r="A635" s="13">
        <v>2.6</v>
      </c>
      <c r="B635" s="8">
        <v>2.4</v>
      </c>
      <c r="C635" s="8">
        <v>4.7</v>
      </c>
      <c r="D635" s="8">
        <v>3.3</v>
      </c>
      <c r="E635" s="8">
        <v>2.7</v>
      </c>
      <c r="F635" s="8">
        <v>3</v>
      </c>
      <c r="G635" s="8">
        <v>4.3</v>
      </c>
      <c r="H635" s="8">
        <v>3.7</v>
      </c>
      <c r="I635" s="8">
        <v>2.2000000000000002</v>
      </c>
      <c r="J635" s="8">
        <v>3.6</v>
      </c>
      <c r="K635" s="8">
        <v>4</v>
      </c>
      <c r="L635" s="8">
        <v>2.7</v>
      </c>
      <c r="N635" s="27"/>
    </row>
    <row r="636" spans="1:14" x14ac:dyDescent="0.25">
      <c r="A636" s="13">
        <v>3.8</v>
      </c>
      <c r="B636" s="8">
        <v>3.5</v>
      </c>
      <c r="C636" s="8">
        <v>3.2</v>
      </c>
      <c r="D636" s="8">
        <v>4.4000000000000004</v>
      </c>
      <c r="E636" s="8">
        <v>2</v>
      </c>
      <c r="F636" s="8">
        <v>3.4</v>
      </c>
      <c r="G636" s="8">
        <v>3.1</v>
      </c>
      <c r="H636" s="8">
        <v>2.9</v>
      </c>
      <c r="I636" s="8">
        <v>4.5999999999999996</v>
      </c>
      <c r="J636" s="8">
        <v>3.3</v>
      </c>
      <c r="K636" s="8">
        <v>2.5</v>
      </c>
      <c r="L636" s="8">
        <v>4.9000000000000004</v>
      </c>
      <c r="N636" s="27"/>
    </row>
    <row r="637" spans="1:14" x14ac:dyDescent="0.25">
      <c r="A637" s="26"/>
      <c r="N637" s="27"/>
    </row>
    <row r="638" spans="1:14" x14ac:dyDescent="0.25">
      <c r="A638" s="93" t="s">
        <v>10</v>
      </c>
      <c r="B638" s="94"/>
      <c r="C638" s="94"/>
      <c r="D638" s="94"/>
      <c r="E638" s="94"/>
      <c r="F638" s="94"/>
      <c r="G638" s="94"/>
      <c r="H638" s="94"/>
      <c r="I638" s="94"/>
      <c r="J638" s="94"/>
      <c r="K638" s="94"/>
      <c r="L638" s="94"/>
      <c r="M638" s="94"/>
      <c r="N638" s="95"/>
    </row>
    <row r="639" spans="1:14" x14ac:dyDescent="0.25">
      <c r="A639" s="16"/>
      <c r="B639" s="15"/>
      <c r="C639" s="15"/>
      <c r="D639" s="15"/>
      <c r="E639" s="15"/>
      <c r="F639" s="15"/>
      <c r="G639" s="15"/>
      <c r="H639" s="15"/>
      <c r="I639" s="15"/>
      <c r="J639" s="15"/>
      <c r="K639" s="15"/>
      <c r="L639" s="15"/>
      <c r="M639" s="15"/>
      <c r="N639" s="17"/>
    </row>
    <row r="640" spans="1:14" x14ac:dyDescent="0.25">
      <c r="A640" s="28" t="s">
        <v>158</v>
      </c>
      <c r="B640" s="29"/>
      <c r="C640" s="29"/>
      <c r="D640" s="29"/>
      <c r="E640" s="29"/>
      <c r="F640" s="29"/>
      <c r="N640" s="27"/>
    </row>
    <row r="641" spans="1:14" x14ac:dyDescent="0.25">
      <c r="A641" s="30" t="s">
        <v>2</v>
      </c>
      <c r="B641" s="25">
        <f>SKEW(A629:L636)</f>
        <v>0.22402536454542335</v>
      </c>
      <c r="N641" s="27"/>
    </row>
    <row r="642" spans="1:14" x14ac:dyDescent="0.25">
      <c r="A642" s="26"/>
      <c r="N642" s="27"/>
    </row>
    <row r="643" spans="1:14" x14ac:dyDescent="0.25">
      <c r="A643" s="28" t="s">
        <v>159</v>
      </c>
      <c r="B643" s="29"/>
      <c r="C643" s="29"/>
      <c r="D643" s="29"/>
      <c r="E643" s="29"/>
      <c r="F643" s="29"/>
      <c r="N643" s="27"/>
    </row>
    <row r="644" spans="1:14" x14ac:dyDescent="0.25">
      <c r="A644" s="30" t="s">
        <v>2</v>
      </c>
      <c r="B644" s="25">
        <f>KURT(A629:L636)</f>
        <v>-0.93120912452529181</v>
      </c>
      <c r="N644" s="27"/>
    </row>
    <row r="645" spans="1:14" x14ac:dyDescent="0.25">
      <c r="A645" s="26"/>
      <c r="N645" s="27"/>
    </row>
    <row r="646" spans="1:14" x14ac:dyDescent="0.25">
      <c r="A646" s="28" t="s">
        <v>160</v>
      </c>
      <c r="B646" s="29"/>
      <c r="C646" s="29"/>
      <c r="D646" s="29"/>
      <c r="E646" s="29"/>
      <c r="F646" s="29"/>
      <c r="G646" s="29"/>
      <c r="H646" s="29"/>
      <c r="I646" s="29"/>
      <c r="J646" s="29"/>
      <c r="N646" s="27"/>
    </row>
    <row r="647" spans="1:14" x14ac:dyDescent="0.25">
      <c r="A647" s="30" t="s">
        <v>2</v>
      </c>
      <c r="B647" s="9" t="s">
        <v>161</v>
      </c>
      <c r="C647" s="9"/>
      <c r="D647" s="9"/>
      <c r="E647" s="9"/>
      <c r="F647" s="9"/>
      <c r="G647" s="9"/>
      <c r="H647" s="9"/>
      <c r="I647" s="9"/>
      <c r="J647" s="9"/>
      <c r="K647" s="9"/>
      <c r="N647" s="27"/>
    </row>
    <row r="648" spans="1:14" ht="16.5" thickBot="1" x14ac:dyDescent="0.3">
      <c r="A648" s="38"/>
      <c r="B648" s="22" t="s">
        <v>162</v>
      </c>
      <c r="C648" s="22"/>
      <c r="D648" s="22"/>
      <c r="E648" s="22"/>
      <c r="F648" s="22"/>
      <c r="G648" s="22"/>
      <c r="H648" s="22"/>
      <c r="I648" s="22"/>
      <c r="J648" s="22"/>
      <c r="K648" s="22"/>
      <c r="L648" s="33"/>
      <c r="M648" s="33"/>
      <c r="N648" s="34"/>
    </row>
    <row r="649" spans="1:14" ht="16.5" thickBot="1" x14ac:dyDescent="0.3"/>
    <row r="650" spans="1:14" ht="15.75" customHeight="1" x14ac:dyDescent="0.25">
      <c r="A650" s="111" t="s">
        <v>163</v>
      </c>
      <c r="B650" s="112"/>
      <c r="C650" s="112"/>
      <c r="D650" s="112"/>
      <c r="E650" s="112"/>
      <c r="F650" s="112"/>
      <c r="G650" s="112"/>
      <c r="H650" s="112"/>
      <c r="I650" s="112"/>
      <c r="J650" s="112"/>
      <c r="K650" s="112"/>
      <c r="L650" s="112"/>
      <c r="M650" s="112"/>
      <c r="N650" s="113"/>
    </row>
    <row r="651" spans="1:14" ht="15.75" customHeight="1" x14ac:dyDescent="0.25">
      <c r="A651" s="114"/>
      <c r="B651" s="115"/>
      <c r="C651" s="115"/>
      <c r="D651" s="115"/>
      <c r="E651" s="115"/>
      <c r="F651" s="115"/>
      <c r="G651" s="115"/>
      <c r="H651" s="115"/>
      <c r="I651" s="115"/>
      <c r="J651" s="115"/>
      <c r="K651" s="115"/>
      <c r="L651" s="115"/>
      <c r="M651" s="115"/>
      <c r="N651" s="116"/>
    </row>
    <row r="652" spans="1:14" ht="15.75" customHeight="1" x14ac:dyDescent="0.25">
      <c r="A652" s="114"/>
      <c r="B652" s="115"/>
      <c r="C652" s="115"/>
      <c r="D652" s="115"/>
      <c r="E652" s="115"/>
      <c r="F652" s="115"/>
      <c r="G652" s="115"/>
      <c r="H652" s="115"/>
      <c r="I652" s="115"/>
      <c r="J652" s="115"/>
      <c r="K652" s="115"/>
      <c r="L652" s="115"/>
      <c r="M652" s="115"/>
      <c r="N652" s="116"/>
    </row>
    <row r="653" spans="1:14" ht="16.5" thickBot="1" x14ac:dyDescent="0.3">
      <c r="A653" s="117"/>
      <c r="B653" s="118"/>
      <c r="C653" s="118"/>
      <c r="D653" s="118"/>
      <c r="E653" s="118"/>
      <c r="F653" s="118"/>
      <c r="G653" s="118"/>
      <c r="H653" s="118"/>
      <c r="I653" s="118"/>
      <c r="J653" s="118"/>
      <c r="K653" s="118"/>
      <c r="L653" s="118"/>
      <c r="M653" s="118"/>
      <c r="N653" s="119"/>
    </row>
    <row r="654" spans="1:14" x14ac:dyDescent="0.25">
      <c r="A654" s="26" t="s">
        <v>52</v>
      </c>
      <c r="N654" s="27"/>
    </row>
    <row r="655" spans="1:14" x14ac:dyDescent="0.25">
      <c r="A655" s="13">
        <v>4</v>
      </c>
      <c r="B655" s="8">
        <v>5</v>
      </c>
      <c r="C655" s="8">
        <v>3</v>
      </c>
      <c r="D655" s="8">
        <v>4</v>
      </c>
      <c r="E655" s="8">
        <v>4</v>
      </c>
      <c r="F655" s="8">
        <v>3</v>
      </c>
      <c r="G655" s="8">
        <v>2</v>
      </c>
      <c r="H655" s="8">
        <v>5</v>
      </c>
      <c r="I655" s="8">
        <v>4</v>
      </c>
      <c r="J655" s="8">
        <v>3</v>
      </c>
      <c r="N655" s="27"/>
    </row>
    <row r="656" spans="1:14" x14ac:dyDescent="0.25">
      <c r="A656" s="13">
        <v>5</v>
      </c>
      <c r="B656" s="8">
        <v>4</v>
      </c>
      <c r="C656" s="8">
        <v>2</v>
      </c>
      <c r="D656" s="8">
        <v>3</v>
      </c>
      <c r="E656" s="8">
        <v>4</v>
      </c>
      <c r="F656" s="8">
        <v>5</v>
      </c>
      <c r="G656" s="8">
        <v>3</v>
      </c>
      <c r="H656" s="8">
        <v>4</v>
      </c>
      <c r="I656" s="8">
        <v>5</v>
      </c>
      <c r="J656" s="8">
        <v>3</v>
      </c>
      <c r="N656" s="27"/>
    </row>
    <row r="657" spans="1:14" x14ac:dyDescent="0.25">
      <c r="A657" s="13">
        <v>4</v>
      </c>
      <c r="B657" s="8">
        <v>3</v>
      </c>
      <c r="C657" s="8">
        <v>2</v>
      </c>
      <c r="D657" s="8">
        <v>4</v>
      </c>
      <c r="E657" s="8">
        <v>5</v>
      </c>
      <c r="F657" s="8">
        <v>3</v>
      </c>
      <c r="G657" s="8">
        <v>4</v>
      </c>
      <c r="H657" s="8">
        <v>5</v>
      </c>
      <c r="I657" s="8">
        <v>4</v>
      </c>
      <c r="J657" s="8">
        <v>3</v>
      </c>
      <c r="N657" s="27"/>
    </row>
    <row r="658" spans="1:14" x14ac:dyDescent="0.25">
      <c r="A658" s="13">
        <v>3</v>
      </c>
      <c r="B658" s="8">
        <v>4</v>
      </c>
      <c r="C658" s="8">
        <v>5</v>
      </c>
      <c r="D658" s="8">
        <v>2</v>
      </c>
      <c r="E658" s="8">
        <v>3</v>
      </c>
      <c r="F658" s="8">
        <v>4</v>
      </c>
      <c r="G658" s="8">
        <v>4</v>
      </c>
      <c r="H658" s="8">
        <v>3</v>
      </c>
      <c r="I658" s="8">
        <v>5</v>
      </c>
      <c r="J658" s="8">
        <v>4</v>
      </c>
      <c r="N658" s="27"/>
    </row>
    <row r="659" spans="1:14" x14ac:dyDescent="0.25">
      <c r="A659" s="13">
        <v>3</v>
      </c>
      <c r="B659" s="8">
        <v>4</v>
      </c>
      <c r="C659" s="8">
        <v>5</v>
      </c>
      <c r="D659" s="8">
        <v>4</v>
      </c>
      <c r="E659" s="8">
        <v>2</v>
      </c>
      <c r="F659" s="8">
        <v>3</v>
      </c>
      <c r="G659" s="8">
        <v>4</v>
      </c>
      <c r="H659" s="8">
        <v>5</v>
      </c>
      <c r="I659" s="8">
        <v>3</v>
      </c>
      <c r="J659" s="8">
        <v>4</v>
      </c>
      <c r="N659" s="27"/>
    </row>
    <row r="660" spans="1:14" x14ac:dyDescent="0.25">
      <c r="A660" s="13">
        <v>5</v>
      </c>
      <c r="B660" s="8">
        <v>4</v>
      </c>
      <c r="C660" s="8">
        <v>3</v>
      </c>
      <c r="D660" s="8">
        <v>4</v>
      </c>
      <c r="E660" s="8">
        <v>5</v>
      </c>
      <c r="F660" s="8">
        <v>3</v>
      </c>
      <c r="G660" s="8">
        <v>4</v>
      </c>
      <c r="H660" s="8">
        <v>5</v>
      </c>
      <c r="I660" s="8">
        <v>4</v>
      </c>
      <c r="J660" s="8">
        <v>3</v>
      </c>
      <c r="N660" s="27"/>
    </row>
    <row r="661" spans="1:14" x14ac:dyDescent="0.25">
      <c r="A661" s="13">
        <v>3</v>
      </c>
      <c r="B661" s="8">
        <v>4</v>
      </c>
      <c r="C661" s="8">
        <v>5</v>
      </c>
      <c r="D661" s="8">
        <v>2</v>
      </c>
      <c r="E661" s="8">
        <v>3</v>
      </c>
      <c r="F661" s="8">
        <v>4</v>
      </c>
      <c r="G661" s="8">
        <v>4</v>
      </c>
      <c r="H661" s="8">
        <v>3</v>
      </c>
      <c r="I661" s="8">
        <v>5</v>
      </c>
      <c r="J661" s="8">
        <v>4</v>
      </c>
      <c r="N661" s="27"/>
    </row>
    <row r="662" spans="1:14" x14ac:dyDescent="0.25">
      <c r="A662" s="13">
        <v>3</v>
      </c>
      <c r="B662" s="8">
        <v>4</v>
      </c>
      <c r="C662" s="8">
        <v>5</v>
      </c>
      <c r="D662" s="8">
        <v>4</v>
      </c>
      <c r="E662" s="8">
        <v>2</v>
      </c>
      <c r="F662" s="8">
        <v>3</v>
      </c>
      <c r="G662" s="8">
        <v>4</v>
      </c>
      <c r="H662" s="8">
        <v>5</v>
      </c>
      <c r="I662" s="8">
        <v>3</v>
      </c>
      <c r="J662" s="8">
        <v>4</v>
      </c>
      <c r="N662" s="27"/>
    </row>
    <row r="663" spans="1:14" x14ac:dyDescent="0.25">
      <c r="A663" s="13">
        <v>5</v>
      </c>
      <c r="B663" s="8">
        <v>4</v>
      </c>
      <c r="C663" s="8">
        <v>3</v>
      </c>
      <c r="D663" s="8">
        <v>4</v>
      </c>
      <c r="E663" s="8">
        <v>5</v>
      </c>
      <c r="F663" s="8">
        <v>3</v>
      </c>
      <c r="G663" s="8">
        <v>4</v>
      </c>
      <c r="H663" s="8">
        <v>5</v>
      </c>
      <c r="I663" s="8">
        <v>4</v>
      </c>
      <c r="J663" s="8">
        <v>3</v>
      </c>
      <c r="N663" s="27"/>
    </row>
    <row r="664" spans="1:14" x14ac:dyDescent="0.25">
      <c r="A664" s="13">
        <v>3</v>
      </c>
      <c r="B664" s="8">
        <v>4</v>
      </c>
      <c r="C664" s="8">
        <v>5</v>
      </c>
      <c r="D664" s="8">
        <v>2</v>
      </c>
      <c r="E664" s="8">
        <v>3</v>
      </c>
      <c r="F664" s="8">
        <v>4</v>
      </c>
      <c r="G664" s="8">
        <v>4</v>
      </c>
      <c r="H664" s="8">
        <v>3</v>
      </c>
      <c r="I664" s="8">
        <v>5</v>
      </c>
      <c r="J664" s="8">
        <v>4</v>
      </c>
      <c r="N664" s="27"/>
    </row>
    <row r="665" spans="1:14" x14ac:dyDescent="0.25">
      <c r="A665" s="26"/>
      <c r="N665" s="27"/>
    </row>
    <row r="666" spans="1:14" x14ac:dyDescent="0.25">
      <c r="A666" s="93" t="s">
        <v>10</v>
      </c>
      <c r="B666" s="94"/>
      <c r="C666" s="94"/>
      <c r="D666" s="94"/>
      <c r="E666" s="94"/>
      <c r="F666" s="94"/>
      <c r="G666" s="94"/>
      <c r="H666" s="94"/>
      <c r="I666" s="94"/>
      <c r="J666" s="94"/>
      <c r="K666" s="94"/>
      <c r="L666" s="94"/>
      <c r="M666" s="94"/>
      <c r="N666" s="95"/>
    </row>
    <row r="667" spans="1:14" x14ac:dyDescent="0.25">
      <c r="A667" s="16"/>
      <c r="B667" s="15"/>
      <c r="C667" s="15"/>
      <c r="D667" s="15"/>
      <c r="E667" s="15"/>
      <c r="F667" s="15"/>
      <c r="G667" s="15"/>
      <c r="H667" s="15"/>
      <c r="I667" s="15"/>
      <c r="J667" s="15"/>
      <c r="K667" s="15"/>
      <c r="L667" s="15"/>
      <c r="M667" s="15"/>
      <c r="N667" s="17"/>
    </row>
    <row r="668" spans="1:14" x14ac:dyDescent="0.25">
      <c r="A668" s="28" t="s">
        <v>164</v>
      </c>
      <c r="B668" s="29"/>
      <c r="C668" s="29"/>
      <c r="D668" s="29"/>
      <c r="E668" s="29"/>
      <c r="F668" s="29"/>
      <c r="N668" s="27"/>
    </row>
    <row r="669" spans="1:14" x14ac:dyDescent="0.25">
      <c r="A669" s="30" t="s">
        <v>2</v>
      </c>
      <c r="B669" s="10">
        <f>SKEW(A655:J664)</f>
        <v>-0.21090973977304461</v>
      </c>
      <c r="N669" s="27"/>
    </row>
    <row r="670" spans="1:14" x14ac:dyDescent="0.25">
      <c r="A670" s="26"/>
      <c r="N670" s="27"/>
    </row>
    <row r="671" spans="1:14" x14ac:dyDescent="0.25">
      <c r="A671" s="28" t="s">
        <v>165</v>
      </c>
      <c r="B671" s="29"/>
      <c r="C671" s="29"/>
      <c r="D671" s="29"/>
      <c r="E671" s="29"/>
      <c r="F671" s="29"/>
      <c r="N671" s="27"/>
    </row>
    <row r="672" spans="1:14" x14ac:dyDescent="0.25">
      <c r="A672" s="30" t="s">
        <v>2</v>
      </c>
      <c r="B672" s="10">
        <f>KURT(A655:J664)</f>
        <v>-0.74525627211662515</v>
      </c>
      <c r="N672" s="27"/>
    </row>
    <row r="673" spans="1:14" x14ac:dyDescent="0.25">
      <c r="A673" s="26"/>
      <c r="N673" s="27"/>
    </row>
    <row r="674" spans="1:14" x14ac:dyDescent="0.25">
      <c r="A674" s="28" t="s">
        <v>166</v>
      </c>
      <c r="B674" s="29"/>
      <c r="C674" s="29"/>
      <c r="D674" s="29"/>
      <c r="E674" s="29"/>
      <c r="F674" s="29"/>
      <c r="G674" s="29"/>
      <c r="H674" s="29"/>
      <c r="I674" s="29"/>
      <c r="J674" s="29"/>
      <c r="K674" s="29"/>
      <c r="L674" s="29"/>
      <c r="N674" s="27"/>
    </row>
    <row r="675" spans="1:14" x14ac:dyDescent="0.25">
      <c r="A675" s="30" t="s">
        <v>2</v>
      </c>
      <c r="B675" s="9" t="s">
        <v>168</v>
      </c>
      <c r="C675" s="9"/>
      <c r="D675" s="9"/>
      <c r="E675" s="9"/>
      <c r="F675" s="9"/>
      <c r="G675" s="9"/>
      <c r="H675" s="9"/>
      <c r="I675" s="9"/>
      <c r="J675" s="9"/>
      <c r="N675" s="27"/>
    </row>
    <row r="676" spans="1:14" x14ac:dyDescent="0.25">
      <c r="A676" s="26"/>
      <c r="B676" s="9" t="s">
        <v>169</v>
      </c>
      <c r="C676" s="9"/>
      <c r="D676" s="9"/>
      <c r="E676" s="9"/>
      <c r="F676" s="9"/>
      <c r="G676" s="9"/>
      <c r="H676" s="9"/>
      <c r="I676" s="9"/>
      <c r="J676" s="9"/>
      <c r="N676" s="27"/>
    </row>
    <row r="677" spans="1:14" ht="16.5" thickBot="1" x14ac:dyDescent="0.3">
      <c r="A677" s="38"/>
      <c r="B677" s="22" t="s">
        <v>167</v>
      </c>
      <c r="C677" s="22"/>
      <c r="D677" s="22"/>
      <c r="E677" s="22"/>
      <c r="F677" s="22"/>
      <c r="G677" s="22"/>
      <c r="H677" s="22"/>
      <c r="I677" s="22"/>
      <c r="J677" s="22"/>
      <c r="K677" s="33"/>
      <c r="L677" s="33"/>
      <c r="M677" s="33"/>
      <c r="N677" s="34"/>
    </row>
    <row r="678" spans="1:14" ht="16.5" thickBot="1" x14ac:dyDescent="0.3"/>
    <row r="679" spans="1:14" ht="15.75" customHeight="1" x14ac:dyDescent="0.25">
      <c r="A679" s="111" t="s">
        <v>170</v>
      </c>
      <c r="B679" s="112"/>
      <c r="C679" s="112"/>
      <c r="D679" s="112"/>
      <c r="E679" s="112"/>
      <c r="F679" s="112"/>
      <c r="G679" s="112"/>
      <c r="H679" s="112"/>
      <c r="I679" s="112"/>
      <c r="J679" s="112"/>
      <c r="K679" s="112"/>
      <c r="L679" s="112"/>
      <c r="M679" s="112"/>
      <c r="N679" s="113"/>
    </row>
    <row r="680" spans="1:14" x14ac:dyDescent="0.25">
      <c r="A680" s="114"/>
      <c r="B680" s="115"/>
      <c r="C680" s="115"/>
      <c r="D680" s="115"/>
      <c r="E680" s="115"/>
      <c r="F680" s="115"/>
      <c r="G680" s="115"/>
      <c r="H680" s="115"/>
      <c r="I680" s="115"/>
      <c r="J680" s="115"/>
      <c r="K680" s="115"/>
      <c r="L680" s="115"/>
      <c r="M680" s="115"/>
      <c r="N680" s="116"/>
    </row>
    <row r="681" spans="1:14" x14ac:dyDescent="0.25">
      <c r="A681" s="114"/>
      <c r="B681" s="115"/>
      <c r="C681" s="115"/>
      <c r="D681" s="115"/>
      <c r="E681" s="115"/>
      <c r="F681" s="115"/>
      <c r="G681" s="115"/>
      <c r="H681" s="115"/>
      <c r="I681" s="115"/>
      <c r="J681" s="115"/>
      <c r="K681" s="115"/>
      <c r="L681" s="115"/>
      <c r="M681" s="115"/>
      <c r="N681" s="116"/>
    </row>
    <row r="682" spans="1:14" ht="16.5" thickBot="1" x14ac:dyDescent="0.3">
      <c r="A682" s="117"/>
      <c r="B682" s="118"/>
      <c r="C682" s="118"/>
      <c r="D682" s="118"/>
      <c r="E682" s="118"/>
      <c r="F682" s="118"/>
      <c r="G682" s="118"/>
      <c r="H682" s="118"/>
      <c r="I682" s="118"/>
      <c r="J682" s="118"/>
      <c r="K682" s="118"/>
      <c r="L682" s="118"/>
      <c r="M682" s="118"/>
      <c r="N682" s="119"/>
    </row>
    <row r="683" spans="1:14" x14ac:dyDescent="0.25">
      <c r="A683" s="26" t="s">
        <v>171</v>
      </c>
      <c r="N683" s="27"/>
    </row>
    <row r="684" spans="1:14" x14ac:dyDescent="0.25">
      <c r="A684" s="13">
        <v>280</v>
      </c>
      <c r="B684" s="8">
        <v>350</v>
      </c>
      <c r="C684" s="8">
        <v>310</v>
      </c>
      <c r="D684" s="8">
        <v>270</v>
      </c>
      <c r="E684" s="8">
        <v>390</v>
      </c>
      <c r="F684" s="8">
        <v>320</v>
      </c>
      <c r="G684" s="8">
        <v>290</v>
      </c>
      <c r="H684" s="8">
        <v>340</v>
      </c>
      <c r="I684" s="8">
        <v>310</v>
      </c>
      <c r="J684" s="8">
        <v>380</v>
      </c>
      <c r="N684" s="27"/>
    </row>
    <row r="685" spans="1:14" x14ac:dyDescent="0.25">
      <c r="A685" s="13">
        <v>270</v>
      </c>
      <c r="B685" s="8">
        <v>350</v>
      </c>
      <c r="C685" s="8">
        <v>300</v>
      </c>
      <c r="D685" s="8">
        <v>330</v>
      </c>
      <c r="E685" s="8">
        <v>370</v>
      </c>
      <c r="F685" s="8">
        <v>310</v>
      </c>
      <c r="G685" s="8">
        <v>280</v>
      </c>
      <c r="H685" s="8">
        <v>320</v>
      </c>
      <c r="I685" s="8">
        <v>350</v>
      </c>
      <c r="J685" s="8">
        <v>290</v>
      </c>
      <c r="N685" s="27"/>
    </row>
    <row r="686" spans="1:14" x14ac:dyDescent="0.25">
      <c r="A686" s="13">
        <v>270</v>
      </c>
      <c r="B686" s="8">
        <v>350</v>
      </c>
      <c r="C686" s="8">
        <v>300</v>
      </c>
      <c r="D686" s="8">
        <v>330</v>
      </c>
      <c r="E686" s="8">
        <v>370</v>
      </c>
      <c r="F686" s="8">
        <v>310</v>
      </c>
      <c r="G686" s="8">
        <v>280</v>
      </c>
      <c r="H686" s="8">
        <v>320</v>
      </c>
      <c r="I686" s="8">
        <v>350</v>
      </c>
      <c r="J686" s="8">
        <v>290</v>
      </c>
      <c r="N686" s="27"/>
    </row>
    <row r="687" spans="1:14" x14ac:dyDescent="0.25">
      <c r="A687" s="13">
        <v>270</v>
      </c>
      <c r="B687" s="8">
        <v>350</v>
      </c>
      <c r="C687" s="8">
        <v>300</v>
      </c>
      <c r="D687" s="8">
        <v>330</v>
      </c>
      <c r="E687" s="8">
        <v>370</v>
      </c>
      <c r="F687" s="8">
        <v>310</v>
      </c>
      <c r="G687" s="8">
        <v>280</v>
      </c>
      <c r="H687" s="8">
        <v>320</v>
      </c>
      <c r="I687" s="8">
        <v>350</v>
      </c>
      <c r="J687" s="8">
        <v>290</v>
      </c>
      <c r="N687" s="27"/>
    </row>
    <row r="688" spans="1:14" x14ac:dyDescent="0.25">
      <c r="A688" s="13">
        <v>270</v>
      </c>
      <c r="B688" s="8">
        <v>350</v>
      </c>
      <c r="C688" s="8">
        <v>300</v>
      </c>
      <c r="D688" s="8">
        <v>330</v>
      </c>
      <c r="E688" s="8">
        <v>370</v>
      </c>
      <c r="F688" s="8">
        <v>310</v>
      </c>
      <c r="G688" s="8">
        <v>280</v>
      </c>
      <c r="H688" s="8">
        <v>320</v>
      </c>
      <c r="I688" s="8">
        <v>350</v>
      </c>
      <c r="J688" s="8">
        <v>290</v>
      </c>
      <c r="N688" s="27"/>
    </row>
    <row r="689" spans="1:14" x14ac:dyDescent="0.25">
      <c r="A689" s="13">
        <v>270</v>
      </c>
      <c r="B689" s="8">
        <v>350</v>
      </c>
      <c r="C689" s="8">
        <v>300</v>
      </c>
      <c r="D689" s="8">
        <v>330</v>
      </c>
      <c r="E689" s="8">
        <v>370</v>
      </c>
      <c r="F689" s="8">
        <v>310</v>
      </c>
      <c r="G689" s="8">
        <v>280</v>
      </c>
      <c r="H689" s="8">
        <v>320</v>
      </c>
      <c r="I689" s="8">
        <v>350</v>
      </c>
      <c r="J689" s="8">
        <v>290</v>
      </c>
      <c r="N689" s="27"/>
    </row>
    <row r="690" spans="1:14" x14ac:dyDescent="0.25">
      <c r="A690" s="13">
        <v>270</v>
      </c>
      <c r="B690" s="8">
        <v>350</v>
      </c>
      <c r="C690" s="8">
        <v>300</v>
      </c>
      <c r="D690" s="8">
        <v>330</v>
      </c>
      <c r="E690" s="8">
        <v>370</v>
      </c>
      <c r="F690" s="8">
        <v>310</v>
      </c>
      <c r="G690" s="8">
        <v>280</v>
      </c>
      <c r="H690" s="8">
        <v>320</v>
      </c>
      <c r="I690" s="8">
        <v>350</v>
      </c>
      <c r="J690" s="8">
        <v>290</v>
      </c>
      <c r="N690" s="27"/>
    </row>
    <row r="691" spans="1:14" x14ac:dyDescent="0.25">
      <c r="A691" s="13">
        <v>270</v>
      </c>
      <c r="B691" s="8">
        <v>350</v>
      </c>
      <c r="C691" s="8">
        <v>300</v>
      </c>
      <c r="D691" s="8">
        <v>330</v>
      </c>
      <c r="E691" s="8">
        <v>370</v>
      </c>
      <c r="F691" s="8">
        <v>310</v>
      </c>
      <c r="G691" s="8">
        <v>280</v>
      </c>
      <c r="H691" s="8">
        <v>320</v>
      </c>
      <c r="I691" s="8">
        <v>350</v>
      </c>
      <c r="J691" s="8">
        <v>290</v>
      </c>
      <c r="N691" s="27"/>
    </row>
    <row r="692" spans="1:14" x14ac:dyDescent="0.25">
      <c r="A692" s="13">
        <v>270</v>
      </c>
      <c r="B692" s="8">
        <v>350</v>
      </c>
      <c r="C692" s="8">
        <v>300</v>
      </c>
      <c r="D692" s="8">
        <v>330</v>
      </c>
      <c r="E692" s="8">
        <v>370</v>
      </c>
      <c r="F692" s="8">
        <v>310</v>
      </c>
      <c r="G692" s="8">
        <v>280</v>
      </c>
      <c r="H692" s="8">
        <v>320</v>
      </c>
      <c r="I692" s="8">
        <v>350</v>
      </c>
      <c r="J692" s="8">
        <v>290</v>
      </c>
      <c r="N692" s="27"/>
    </row>
    <row r="693" spans="1:14" x14ac:dyDescent="0.25">
      <c r="A693" s="13">
        <v>270</v>
      </c>
      <c r="B693" s="8">
        <v>350</v>
      </c>
      <c r="C693" s="8">
        <v>300</v>
      </c>
      <c r="D693" s="8">
        <v>330</v>
      </c>
      <c r="E693" s="8">
        <v>370</v>
      </c>
      <c r="F693" s="8">
        <v>310</v>
      </c>
      <c r="G693" s="8">
        <v>280</v>
      </c>
      <c r="H693" s="8">
        <v>320</v>
      </c>
      <c r="I693" s="8">
        <v>350</v>
      </c>
      <c r="J693" s="8">
        <v>290</v>
      </c>
      <c r="N693" s="27"/>
    </row>
    <row r="694" spans="1:14" x14ac:dyDescent="0.25">
      <c r="A694" s="26"/>
      <c r="N694" s="27"/>
    </row>
    <row r="695" spans="1:14" x14ac:dyDescent="0.25">
      <c r="A695" s="93" t="s">
        <v>10</v>
      </c>
      <c r="B695" s="94"/>
      <c r="C695" s="94"/>
      <c r="D695" s="94"/>
      <c r="E695" s="94"/>
      <c r="F695" s="94"/>
      <c r="G695" s="94"/>
      <c r="H695" s="94"/>
      <c r="I695" s="94"/>
      <c r="J695" s="94"/>
      <c r="K695" s="94"/>
      <c r="L695" s="94"/>
      <c r="M695" s="94"/>
      <c r="N695" s="95"/>
    </row>
    <row r="696" spans="1:14" x14ac:dyDescent="0.25">
      <c r="A696" s="16"/>
      <c r="B696" s="15"/>
      <c r="C696" s="15"/>
      <c r="D696" s="15"/>
      <c r="E696" s="15"/>
      <c r="F696" s="15"/>
      <c r="G696" s="15"/>
      <c r="H696" s="15"/>
      <c r="I696" s="15"/>
      <c r="J696" s="15"/>
      <c r="K696" s="15"/>
      <c r="L696" s="15"/>
      <c r="M696" s="15"/>
      <c r="N696" s="17"/>
    </row>
    <row r="697" spans="1:14" x14ac:dyDescent="0.25">
      <c r="A697" s="28" t="s">
        <v>172</v>
      </c>
      <c r="B697" s="29"/>
      <c r="C697" s="29"/>
      <c r="D697" s="29"/>
      <c r="E697" s="29"/>
      <c r="F697" s="29"/>
      <c r="N697" s="27"/>
    </row>
    <row r="698" spans="1:14" x14ac:dyDescent="0.25">
      <c r="A698" s="30" t="s">
        <v>2</v>
      </c>
      <c r="B698" s="25">
        <f>SKEW(A684:J693)</f>
        <v>0.2092186247974063</v>
      </c>
      <c r="N698" s="27"/>
    </row>
    <row r="699" spans="1:14" x14ac:dyDescent="0.25">
      <c r="A699" s="26"/>
      <c r="N699" s="27"/>
    </row>
    <row r="700" spans="1:14" x14ac:dyDescent="0.25">
      <c r="A700" s="28" t="s">
        <v>173</v>
      </c>
      <c r="B700" s="29"/>
      <c r="C700" s="29"/>
      <c r="D700" s="29"/>
      <c r="E700" s="29"/>
      <c r="F700" s="29"/>
      <c r="N700" s="27"/>
    </row>
    <row r="701" spans="1:14" x14ac:dyDescent="0.25">
      <c r="A701" s="30" t="s">
        <v>2</v>
      </c>
      <c r="B701" s="25">
        <f>KURT(A684:J693)</f>
        <v>-1.0374244845101974</v>
      </c>
      <c r="N701" s="27"/>
    </row>
    <row r="702" spans="1:14" x14ac:dyDescent="0.25">
      <c r="A702" s="26"/>
      <c r="N702" s="27"/>
    </row>
    <row r="703" spans="1:14" x14ac:dyDescent="0.25">
      <c r="A703" s="28" t="s">
        <v>174</v>
      </c>
      <c r="B703" s="29"/>
      <c r="C703" s="29"/>
      <c r="D703" s="29"/>
      <c r="E703" s="29"/>
      <c r="F703" s="29"/>
      <c r="G703" s="29"/>
      <c r="H703" s="29"/>
      <c r="I703" s="29"/>
      <c r="J703" s="29"/>
      <c r="K703" s="29"/>
      <c r="N703" s="27"/>
    </row>
    <row r="704" spans="1:14" x14ac:dyDescent="0.25">
      <c r="A704" s="30" t="s">
        <v>2</v>
      </c>
      <c r="B704" s="9" t="s">
        <v>316</v>
      </c>
      <c r="C704" s="9"/>
      <c r="D704" s="9"/>
      <c r="E704" s="9"/>
      <c r="F704" s="9"/>
      <c r="G704" s="9"/>
      <c r="H704" s="9"/>
      <c r="I704" s="9"/>
      <c r="J704" s="9"/>
      <c r="K704" s="9"/>
      <c r="L704" s="9"/>
      <c r="M704" s="9"/>
      <c r="N704" s="27"/>
    </row>
    <row r="705" spans="1:14" ht="16.5" thickBot="1" x14ac:dyDescent="0.3">
      <c r="A705" s="38"/>
      <c r="B705" s="22" t="s">
        <v>317</v>
      </c>
      <c r="C705" s="22"/>
      <c r="D705" s="22"/>
      <c r="E705" s="22"/>
      <c r="F705" s="22"/>
      <c r="G705" s="22"/>
      <c r="H705" s="22"/>
      <c r="I705" s="22"/>
      <c r="J705" s="22"/>
      <c r="K705" s="22"/>
      <c r="L705" s="22"/>
      <c r="M705" s="22"/>
      <c r="N705" s="34"/>
    </row>
    <row r="706" spans="1:14" ht="16.5" thickBot="1" x14ac:dyDescent="0.3"/>
    <row r="707" spans="1:14" ht="15.75" customHeight="1" x14ac:dyDescent="0.25">
      <c r="A707" s="111" t="s">
        <v>175</v>
      </c>
      <c r="B707" s="112"/>
      <c r="C707" s="112"/>
      <c r="D707" s="112"/>
      <c r="E707" s="112"/>
      <c r="F707" s="112"/>
      <c r="G707" s="112"/>
      <c r="H707" s="112"/>
      <c r="I707" s="112"/>
      <c r="J707" s="112"/>
      <c r="K707" s="112"/>
      <c r="L707" s="112"/>
      <c r="M707" s="112"/>
      <c r="N707" s="113"/>
    </row>
    <row r="708" spans="1:14" ht="15.75" customHeight="1" x14ac:dyDescent="0.25">
      <c r="A708" s="114"/>
      <c r="B708" s="115"/>
      <c r="C708" s="115"/>
      <c r="D708" s="115"/>
      <c r="E708" s="115"/>
      <c r="F708" s="115"/>
      <c r="G708" s="115"/>
      <c r="H708" s="115"/>
      <c r="I708" s="115"/>
      <c r="J708" s="115"/>
      <c r="K708" s="115"/>
      <c r="L708" s="115"/>
      <c r="M708" s="115"/>
      <c r="N708" s="116"/>
    </row>
    <row r="709" spans="1:14" ht="15.75" customHeight="1" x14ac:dyDescent="0.25">
      <c r="A709" s="114"/>
      <c r="B709" s="115"/>
      <c r="C709" s="115"/>
      <c r="D709" s="115"/>
      <c r="E709" s="115"/>
      <c r="F709" s="115"/>
      <c r="G709" s="115"/>
      <c r="H709" s="115"/>
      <c r="I709" s="115"/>
      <c r="J709" s="115"/>
      <c r="K709" s="115"/>
      <c r="L709" s="115"/>
      <c r="M709" s="115"/>
      <c r="N709" s="116"/>
    </row>
    <row r="710" spans="1:14" ht="16.5" thickBot="1" x14ac:dyDescent="0.3">
      <c r="A710" s="117"/>
      <c r="B710" s="118"/>
      <c r="C710" s="118"/>
      <c r="D710" s="118"/>
      <c r="E710" s="118"/>
      <c r="F710" s="118"/>
      <c r="G710" s="118"/>
      <c r="H710" s="118"/>
      <c r="I710" s="118"/>
      <c r="J710" s="118"/>
      <c r="K710" s="118"/>
      <c r="L710" s="118"/>
      <c r="M710" s="118"/>
      <c r="N710" s="119"/>
    </row>
    <row r="711" spans="1:14" x14ac:dyDescent="0.25">
      <c r="A711" s="26" t="s">
        <v>176</v>
      </c>
      <c r="N711" s="27"/>
    </row>
    <row r="712" spans="1:14" x14ac:dyDescent="0.25">
      <c r="A712" s="13">
        <v>12</v>
      </c>
      <c r="B712" s="8">
        <v>18</v>
      </c>
      <c r="C712" s="8">
        <v>15</v>
      </c>
      <c r="D712" s="8">
        <v>22</v>
      </c>
      <c r="E712" s="8">
        <v>20</v>
      </c>
      <c r="F712" s="8">
        <v>14</v>
      </c>
      <c r="G712" s="8">
        <v>16</v>
      </c>
      <c r="H712" s="8">
        <v>21</v>
      </c>
      <c r="I712" s="8">
        <v>19</v>
      </c>
      <c r="J712" s="8">
        <v>17</v>
      </c>
      <c r="N712" s="27"/>
    </row>
    <row r="713" spans="1:14" x14ac:dyDescent="0.25">
      <c r="A713" s="13">
        <v>22</v>
      </c>
      <c r="B713" s="8">
        <v>19</v>
      </c>
      <c r="C713" s="8">
        <v>13</v>
      </c>
      <c r="D713" s="8">
        <v>16</v>
      </c>
      <c r="E713" s="8">
        <v>21</v>
      </c>
      <c r="F713" s="8">
        <v>22</v>
      </c>
      <c r="G713" s="8">
        <v>17</v>
      </c>
      <c r="H713" s="8">
        <v>19</v>
      </c>
      <c r="I713" s="8">
        <v>22</v>
      </c>
      <c r="J713" s="8">
        <v>18</v>
      </c>
      <c r="N713" s="27"/>
    </row>
    <row r="714" spans="1:14" x14ac:dyDescent="0.25">
      <c r="A714" s="13">
        <v>14</v>
      </c>
      <c r="B714" s="8">
        <v>20</v>
      </c>
      <c r="C714" s="8">
        <v>19</v>
      </c>
      <c r="D714" s="8">
        <v>17</v>
      </c>
      <c r="E714" s="8">
        <v>22</v>
      </c>
      <c r="F714" s="8">
        <v>18</v>
      </c>
      <c r="G714" s="8">
        <v>15</v>
      </c>
      <c r="H714" s="8">
        <v>21</v>
      </c>
      <c r="I714" s="8">
        <v>20</v>
      </c>
      <c r="J714" s="8">
        <v>16</v>
      </c>
      <c r="N714" s="27"/>
    </row>
    <row r="715" spans="1:14" x14ac:dyDescent="0.25">
      <c r="A715" s="13">
        <v>12</v>
      </c>
      <c r="B715" s="8">
        <v>18</v>
      </c>
      <c r="C715" s="8">
        <v>15</v>
      </c>
      <c r="D715" s="8">
        <v>22</v>
      </c>
      <c r="E715" s="8">
        <v>20</v>
      </c>
      <c r="F715" s="8">
        <v>14</v>
      </c>
      <c r="G715" s="8">
        <v>16</v>
      </c>
      <c r="H715" s="8">
        <v>21</v>
      </c>
      <c r="I715" s="8">
        <v>19</v>
      </c>
      <c r="J715" s="8">
        <v>17</v>
      </c>
      <c r="N715" s="27"/>
    </row>
    <row r="716" spans="1:14" x14ac:dyDescent="0.25">
      <c r="A716" s="13">
        <v>22</v>
      </c>
      <c r="B716" s="8">
        <v>19</v>
      </c>
      <c r="C716" s="8">
        <v>13</v>
      </c>
      <c r="D716" s="8">
        <v>16</v>
      </c>
      <c r="E716" s="8">
        <v>21</v>
      </c>
      <c r="F716" s="8">
        <v>22</v>
      </c>
      <c r="G716" s="8">
        <v>17</v>
      </c>
      <c r="H716" s="8">
        <v>19</v>
      </c>
      <c r="I716" s="8">
        <v>22</v>
      </c>
      <c r="J716" s="8">
        <v>18</v>
      </c>
      <c r="N716" s="27"/>
    </row>
    <row r="717" spans="1:14" x14ac:dyDescent="0.25">
      <c r="A717" s="13">
        <v>14</v>
      </c>
      <c r="B717" s="8">
        <v>20</v>
      </c>
      <c r="C717" s="8">
        <v>19</v>
      </c>
      <c r="D717" s="8">
        <v>17</v>
      </c>
      <c r="E717" s="8">
        <v>22</v>
      </c>
      <c r="F717" s="8">
        <v>18</v>
      </c>
      <c r="G717" s="8">
        <v>15</v>
      </c>
      <c r="H717" s="8">
        <v>21</v>
      </c>
      <c r="I717" s="8">
        <v>20</v>
      </c>
      <c r="J717" s="8">
        <v>16</v>
      </c>
      <c r="N717" s="27"/>
    </row>
    <row r="718" spans="1:14" x14ac:dyDescent="0.25">
      <c r="A718" s="13">
        <v>12</v>
      </c>
      <c r="B718" s="8">
        <v>18</v>
      </c>
      <c r="C718" s="8">
        <v>15</v>
      </c>
      <c r="D718" s="8">
        <v>22</v>
      </c>
      <c r="E718" s="8">
        <v>20</v>
      </c>
      <c r="F718" s="8">
        <v>14</v>
      </c>
      <c r="G718" s="8">
        <v>16</v>
      </c>
      <c r="H718" s="8">
        <v>21</v>
      </c>
      <c r="I718" s="8">
        <v>19</v>
      </c>
      <c r="J718" s="8">
        <v>17</v>
      </c>
      <c r="N718" s="27"/>
    </row>
    <row r="719" spans="1:14" x14ac:dyDescent="0.25">
      <c r="A719" s="13">
        <v>22</v>
      </c>
      <c r="B719" s="8">
        <v>19</v>
      </c>
      <c r="C719" s="8">
        <v>13</v>
      </c>
      <c r="D719" s="8">
        <v>16</v>
      </c>
      <c r="E719" s="8">
        <v>21</v>
      </c>
      <c r="F719" s="8">
        <v>22</v>
      </c>
      <c r="G719" s="8">
        <v>17</v>
      </c>
      <c r="H719" s="8">
        <v>19</v>
      </c>
      <c r="I719" s="8">
        <v>22</v>
      </c>
      <c r="J719" s="8">
        <v>18</v>
      </c>
      <c r="N719" s="27"/>
    </row>
    <row r="720" spans="1:14" x14ac:dyDescent="0.25">
      <c r="A720" s="13">
        <v>14</v>
      </c>
      <c r="B720" s="8">
        <v>20</v>
      </c>
      <c r="C720" s="8">
        <v>19</v>
      </c>
      <c r="D720" s="8">
        <v>17</v>
      </c>
      <c r="E720" s="8">
        <v>22</v>
      </c>
      <c r="F720" s="8">
        <v>18</v>
      </c>
      <c r="G720" s="8">
        <v>15</v>
      </c>
      <c r="H720" s="8">
        <v>21</v>
      </c>
      <c r="I720" s="8">
        <v>20</v>
      </c>
      <c r="J720" s="8">
        <v>16</v>
      </c>
      <c r="N720" s="27"/>
    </row>
    <row r="721" spans="1:14" x14ac:dyDescent="0.25">
      <c r="A721" s="13">
        <v>12</v>
      </c>
      <c r="B721" s="8">
        <v>18</v>
      </c>
      <c r="C721" s="8">
        <v>15</v>
      </c>
      <c r="D721" s="8">
        <v>22</v>
      </c>
      <c r="E721" s="8">
        <v>20</v>
      </c>
      <c r="F721" s="8">
        <v>14</v>
      </c>
      <c r="G721" s="8">
        <v>16</v>
      </c>
      <c r="H721" s="8">
        <v>21</v>
      </c>
      <c r="I721" s="8">
        <v>19</v>
      </c>
      <c r="J721" s="8">
        <v>17</v>
      </c>
      <c r="N721" s="27"/>
    </row>
    <row r="722" spans="1:14" x14ac:dyDescent="0.25">
      <c r="A722" s="26"/>
      <c r="N722" s="27"/>
    </row>
    <row r="723" spans="1:14" x14ac:dyDescent="0.25">
      <c r="A723" s="93" t="s">
        <v>10</v>
      </c>
      <c r="B723" s="94"/>
      <c r="C723" s="94"/>
      <c r="D723" s="94"/>
      <c r="E723" s="94"/>
      <c r="F723" s="94"/>
      <c r="G723" s="94"/>
      <c r="H723" s="94"/>
      <c r="I723" s="94"/>
      <c r="J723" s="94"/>
      <c r="K723" s="94"/>
      <c r="L723" s="94"/>
      <c r="M723" s="94"/>
      <c r="N723" s="95"/>
    </row>
    <row r="724" spans="1:14" x14ac:dyDescent="0.25">
      <c r="A724" s="16"/>
      <c r="B724" s="15"/>
      <c r="C724" s="15"/>
      <c r="D724" s="15"/>
      <c r="E724" s="15"/>
      <c r="F724" s="15"/>
      <c r="G724" s="15"/>
      <c r="H724" s="15"/>
      <c r="I724" s="15"/>
      <c r="J724" s="15"/>
      <c r="K724" s="15"/>
      <c r="L724" s="15"/>
      <c r="M724" s="15"/>
      <c r="N724" s="17"/>
    </row>
    <row r="725" spans="1:14" x14ac:dyDescent="0.25">
      <c r="A725" s="28" t="s">
        <v>177</v>
      </c>
      <c r="B725" s="29"/>
      <c r="C725" s="29"/>
      <c r="D725" s="29"/>
      <c r="E725" s="29"/>
      <c r="F725" s="29"/>
      <c r="N725" s="27"/>
    </row>
    <row r="726" spans="1:14" x14ac:dyDescent="0.25">
      <c r="A726" s="30" t="s">
        <v>2</v>
      </c>
      <c r="B726" s="10">
        <f>SKEW(A712:J721)</f>
        <v>-0.3350128722188207</v>
      </c>
      <c r="N726" s="27"/>
    </row>
    <row r="727" spans="1:14" x14ac:dyDescent="0.25">
      <c r="A727" s="26"/>
      <c r="N727" s="27"/>
    </row>
    <row r="728" spans="1:14" x14ac:dyDescent="0.25">
      <c r="A728" s="28" t="s">
        <v>178</v>
      </c>
      <c r="B728" s="29"/>
      <c r="C728" s="29"/>
      <c r="D728" s="29"/>
      <c r="E728" s="29"/>
      <c r="F728" s="29"/>
      <c r="N728" s="27"/>
    </row>
    <row r="729" spans="1:14" x14ac:dyDescent="0.25">
      <c r="A729" s="30" t="s">
        <v>2</v>
      </c>
      <c r="B729" s="10">
        <f>KURT(A712:J721)</f>
        <v>-0.88101144669010489</v>
      </c>
      <c r="N729" s="27"/>
    </row>
    <row r="730" spans="1:14" x14ac:dyDescent="0.25">
      <c r="A730" s="26"/>
      <c r="N730" s="27"/>
    </row>
    <row r="731" spans="1:14" x14ac:dyDescent="0.25">
      <c r="A731" s="28" t="s">
        <v>179</v>
      </c>
      <c r="B731" s="29"/>
      <c r="C731" s="29"/>
      <c r="D731" s="29"/>
      <c r="E731" s="29"/>
      <c r="F731" s="29"/>
      <c r="G731" s="29"/>
      <c r="H731" s="29"/>
      <c r="I731" s="29"/>
      <c r="J731" s="29"/>
      <c r="K731" s="29"/>
      <c r="N731" s="27"/>
    </row>
    <row r="732" spans="1:14" x14ac:dyDescent="0.25">
      <c r="A732" s="30" t="s">
        <v>2</v>
      </c>
      <c r="B732" s="9" t="s">
        <v>180</v>
      </c>
      <c r="C732" s="9"/>
      <c r="D732" s="9"/>
      <c r="E732" s="9"/>
      <c r="F732" s="9"/>
      <c r="G732" s="9"/>
      <c r="H732" s="9"/>
      <c r="I732" s="9"/>
      <c r="N732" s="27"/>
    </row>
    <row r="733" spans="1:14" ht="16.5" thickBot="1" x14ac:dyDescent="0.3">
      <c r="A733" s="38"/>
      <c r="B733" s="22" t="s">
        <v>181</v>
      </c>
      <c r="C733" s="22"/>
      <c r="D733" s="22"/>
      <c r="E733" s="22"/>
      <c r="F733" s="22"/>
      <c r="G733" s="22"/>
      <c r="H733" s="22"/>
      <c r="I733" s="22"/>
      <c r="J733" s="33"/>
      <c r="K733" s="33"/>
      <c r="L733" s="33"/>
      <c r="M733" s="33"/>
      <c r="N733" s="34"/>
    </row>
    <row r="734" spans="1:14" ht="16.5" thickBot="1" x14ac:dyDescent="0.3"/>
    <row r="735" spans="1:14" ht="30" customHeight="1" thickBot="1" x14ac:dyDescent="0.3">
      <c r="A735" s="120" t="s">
        <v>182</v>
      </c>
      <c r="B735" s="121"/>
      <c r="C735" s="121"/>
      <c r="D735" s="121"/>
      <c r="E735" s="121"/>
      <c r="F735" s="121"/>
      <c r="G735" s="121"/>
      <c r="H735" s="121"/>
      <c r="I735" s="121"/>
      <c r="J735" s="121"/>
      <c r="K735" s="121"/>
      <c r="L735" s="121"/>
      <c r="M735" s="121"/>
      <c r="N735" s="122"/>
    </row>
    <row r="736" spans="1:14" ht="16.5" thickBot="1" x14ac:dyDescent="0.3"/>
    <row r="737" spans="1:14" x14ac:dyDescent="0.25">
      <c r="A737" s="111" t="s">
        <v>183</v>
      </c>
      <c r="B737" s="132"/>
      <c r="C737" s="132"/>
      <c r="D737" s="132"/>
      <c r="E737" s="132"/>
      <c r="F737" s="132"/>
      <c r="G737" s="132"/>
      <c r="H737" s="132"/>
      <c r="I737" s="132"/>
      <c r="J737" s="132"/>
      <c r="K737" s="132"/>
      <c r="L737" s="132"/>
      <c r="M737" s="132"/>
      <c r="N737" s="133"/>
    </row>
    <row r="738" spans="1:14" x14ac:dyDescent="0.25">
      <c r="A738" s="134"/>
      <c r="B738" s="135"/>
      <c r="C738" s="135"/>
      <c r="D738" s="135"/>
      <c r="E738" s="135"/>
      <c r="F738" s="135"/>
      <c r="G738" s="135"/>
      <c r="H738" s="135"/>
      <c r="I738" s="135"/>
      <c r="J738" s="135"/>
      <c r="K738" s="135"/>
      <c r="L738" s="135"/>
      <c r="M738" s="135"/>
      <c r="N738" s="136"/>
    </row>
    <row r="739" spans="1:14" x14ac:dyDescent="0.25">
      <c r="A739" s="134"/>
      <c r="B739" s="135"/>
      <c r="C739" s="135"/>
      <c r="D739" s="135"/>
      <c r="E739" s="135"/>
      <c r="F739" s="135"/>
      <c r="G739" s="135"/>
      <c r="H739" s="135"/>
      <c r="I739" s="135"/>
      <c r="J739" s="135"/>
      <c r="K739" s="135"/>
      <c r="L739" s="135"/>
      <c r="M739" s="135"/>
      <c r="N739" s="136"/>
    </row>
    <row r="740" spans="1:14" ht="16.5" thickBot="1" x14ac:dyDescent="0.3">
      <c r="A740" s="137"/>
      <c r="B740" s="138"/>
      <c r="C740" s="138"/>
      <c r="D740" s="138"/>
      <c r="E740" s="138"/>
      <c r="F740" s="138"/>
      <c r="G740" s="138"/>
      <c r="H740" s="138"/>
      <c r="I740" s="138"/>
      <c r="J740" s="138"/>
      <c r="K740" s="138"/>
      <c r="L740" s="138"/>
      <c r="M740" s="138"/>
      <c r="N740" s="139"/>
    </row>
    <row r="741" spans="1:14" x14ac:dyDescent="0.25">
      <c r="A741" s="26" t="s">
        <v>184</v>
      </c>
      <c r="N741" s="27"/>
    </row>
    <row r="742" spans="1:14" x14ac:dyDescent="0.25">
      <c r="A742" s="13">
        <v>40</v>
      </c>
      <c r="B742" s="8">
        <v>45</v>
      </c>
      <c r="C742" s="8">
        <v>50</v>
      </c>
      <c r="D742" s="8">
        <v>55</v>
      </c>
      <c r="E742" s="8">
        <v>60</v>
      </c>
      <c r="F742" s="8">
        <v>62</v>
      </c>
      <c r="G742" s="8">
        <v>65</v>
      </c>
      <c r="H742" s="8">
        <v>68</v>
      </c>
      <c r="I742" s="8">
        <v>70</v>
      </c>
      <c r="J742" s="8">
        <v>72</v>
      </c>
      <c r="N742" s="27"/>
    </row>
    <row r="743" spans="1:14" x14ac:dyDescent="0.25">
      <c r="A743" s="13">
        <v>75</v>
      </c>
      <c r="B743" s="8">
        <v>78</v>
      </c>
      <c r="C743" s="8">
        <v>80</v>
      </c>
      <c r="D743" s="8">
        <v>82</v>
      </c>
      <c r="E743" s="8">
        <v>85</v>
      </c>
      <c r="F743" s="8">
        <v>88</v>
      </c>
      <c r="G743" s="8">
        <v>90</v>
      </c>
      <c r="H743" s="8">
        <v>92</v>
      </c>
      <c r="I743" s="8">
        <v>95</v>
      </c>
      <c r="J743" s="8">
        <v>100</v>
      </c>
      <c r="N743" s="27"/>
    </row>
    <row r="744" spans="1:14" x14ac:dyDescent="0.25">
      <c r="A744" s="13">
        <v>105</v>
      </c>
      <c r="B744" s="8">
        <v>110</v>
      </c>
      <c r="C744" s="8">
        <v>115</v>
      </c>
      <c r="D744" s="8">
        <v>120</v>
      </c>
      <c r="E744" s="8">
        <v>125</v>
      </c>
      <c r="F744" s="8">
        <v>130</v>
      </c>
      <c r="G744" s="8">
        <v>135</v>
      </c>
      <c r="H744" s="8">
        <v>140</v>
      </c>
      <c r="I744" s="8">
        <v>145</v>
      </c>
      <c r="J744" s="8">
        <v>150</v>
      </c>
      <c r="N744" s="27"/>
    </row>
    <row r="745" spans="1:14" x14ac:dyDescent="0.25">
      <c r="A745" s="13">
        <v>155</v>
      </c>
      <c r="B745" s="8">
        <v>160</v>
      </c>
      <c r="C745" s="8">
        <v>165</v>
      </c>
      <c r="D745" s="8">
        <v>170</v>
      </c>
      <c r="E745" s="8">
        <v>175</v>
      </c>
      <c r="F745" s="8">
        <v>180</v>
      </c>
      <c r="G745" s="8">
        <v>185</v>
      </c>
      <c r="H745" s="8">
        <v>190</v>
      </c>
      <c r="I745" s="8">
        <v>195</v>
      </c>
      <c r="J745" s="8">
        <v>200</v>
      </c>
      <c r="N745" s="27"/>
    </row>
    <row r="746" spans="1:14" x14ac:dyDescent="0.25">
      <c r="A746" s="13">
        <v>205</v>
      </c>
      <c r="B746" s="8">
        <v>210</v>
      </c>
      <c r="C746" s="8">
        <v>215</v>
      </c>
      <c r="D746" s="8">
        <v>220</v>
      </c>
      <c r="E746" s="8">
        <v>225</v>
      </c>
      <c r="F746" s="8">
        <v>230</v>
      </c>
      <c r="G746" s="8">
        <v>235</v>
      </c>
      <c r="H746" s="8">
        <v>240</v>
      </c>
      <c r="I746" s="8">
        <v>245</v>
      </c>
      <c r="J746" s="8">
        <v>250</v>
      </c>
      <c r="N746" s="27"/>
    </row>
    <row r="747" spans="1:14" x14ac:dyDescent="0.25">
      <c r="A747" s="13">
        <v>255</v>
      </c>
      <c r="B747" s="8">
        <v>260</v>
      </c>
      <c r="C747" s="8">
        <v>265</v>
      </c>
      <c r="D747" s="8">
        <v>270</v>
      </c>
      <c r="E747" s="8">
        <v>275</v>
      </c>
      <c r="F747" s="8">
        <v>280</v>
      </c>
      <c r="G747" s="8">
        <v>285</v>
      </c>
      <c r="H747" s="8">
        <v>290</v>
      </c>
      <c r="I747" s="8">
        <v>295</v>
      </c>
      <c r="J747" s="8">
        <v>300</v>
      </c>
      <c r="N747" s="27"/>
    </row>
    <row r="748" spans="1:14" x14ac:dyDescent="0.25">
      <c r="A748" s="13">
        <v>305</v>
      </c>
      <c r="B748" s="8">
        <v>310</v>
      </c>
      <c r="C748" s="8">
        <v>315</v>
      </c>
      <c r="D748" s="8">
        <v>320</v>
      </c>
      <c r="E748" s="8">
        <v>325</v>
      </c>
      <c r="F748" s="8">
        <v>330</v>
      </c>
      <c r="G748" s="8">
        <v>335</v>
      </c>
      <c r="H748" s="8">
        <v>340</v>
      </c>
      <c r="I748" s="8">
        <v>345</v>
      </c>
      <c r="J748" s="8">
        <v>350</v>
      </c>
      <c r="N748" s="27"/>
    </row>
    <row r="749" spans="1:14" x14ac:dyDescent="0.25">
      <c r="A749" s="13">
        <v>355</v>
      </c>
      <c r="B749" s="8">
        <v>360</v>
      </c>
      <c r="C749" s="8">
        <v>365</v>
      </c>
      <c r="D749" s="8">
        <v>370</v>
      </c>
      <c r="E749" s="8">
        <v>375</v>
      </c>
      <c r="F749" s="8">
        <v>380</v>
      </c>
      <c r="G749" s="8">
        <v>385</v>
      </c>
      <c r="H749" s="8">
        <v>390</v>
      </c>
      <c r="I749" s="8">
        <v>395</v>
      </c>
      <c r="J749" s="8">
        <v>400</v>
      </c>
      <c r="N749" s="27"/>
    </row>
    <row r="750" spans="1:14" x14ac:dyDescent="0.25">
      <c r="A750" s="13">
        <v>405</v>
      </c>
      <c r="B750" s="8">
        <v>410</v>
      </c>
      <c r="C750" s="8">
        <v>415</v>
      </c>
      <c r="D750" s="8">
        <v>420</v>
      </c>
      <c r="E750" s="8">
        <v>425</v>
      </c>
      <c r="F750" s="8">
        <v>430</v>
      </c>
      <c r="G750" s="8">
        <v>435</v>
      </c>
      <c r="H750" s="8">
        <v>440</v>
      </c>
      <c r="I750" s="8">
        <v>445</v>
      </c>
      <c r="J750" s="8">
        <v>450</v>
      </c>
      <c r="N750" s="27"/>
    </row>
    <row r="751" spans="1:14" x14ac:dyDescent="0.25">
      <c r="A751" s="13">
        <v>455</v>
      </c>
      <c r="B751" s="8">
        <v>460</v>
      </c>
      <c r="C751" s="8">
        <v>465</v>
      </c>
      <c r="D751" s="8">
        <v>470</v>
      </c>
      <c r="E751" s="8">
        <v>475</v>
      </c>
      <c r="F751" s="8">
        <v>480</v>
      </c>
      <c r="G751" s="8">
        <v>485</v>
      </c>
      <c r="H751" s="8">
        <v>490</v>
      </c>
      <c r="I751" s="8">
        <v>495</v>
      </c>
      <c r="J751" s="8">
        <v>500</v>
      </c>
      <c r="N751" s="27"/>
    </row>
    <row r="752" spans="1:14" x14ac:dyDescent="0.25">
      <c r="A752" s="26"/>
      <c r="N752" s="27"/>
    </row>
    <row r="753" spans="1:14" x14ac:dyDescent="0.25">
      <c r="A753" s="93" t="s">
        <v>10</v>
      </c>
      <c r="B753" s="94"/>
      <c r="C753" s="94"/>
      <c r="D753" s="94"/>
      <c r="E753" s="94"/>
      <c r="F753" s="94"/>
      <c r="G753" s="94"/>
      <c r="H753" s="94"/>
      <c r="I753" s="94"/>
      <c r="J753" s="94"/>
      <c r="K753" s="94"/>
      <c r="L753" s="94"/>
      <c r="M753" s="94"/>
      <c r="N753" s="95"/>
    </row>
    <row r="754" spans="1:14" x14ac:dyDescent="0.25">
      <c r="A754" s="16"/>
      <c r="B754" s="15"/>
      <c r="C754" s="15"/>
      <c r="D754" s="15"/>
      <c r="E754" s="15"/>
      <c r="F754" s="15"/>
      <c r="G754" s="15"/>
      <c r="H754" s="15"/>
      <c r="I754" s="15"/>
      <c r="J754" s="15"/>
      <c r="K754" s="15"/>
      <c r="L754" s="15"/>
      <c r="M754" s="15"/>
      <c r="N754" s="17"/>
    </row>
    <row r="755" spans="1:14" x14ac:dyDescent="0.25">
      <c r="A755" s="28" t="s">
        <v>185</v>
      </c>
      <c r="B755" s="29"/>
      <c r="C755" s="29"/>
      <c r="D755" s="29"/>
      <c r="E755" s="29"/>
      <c r="F755" s="29"/>
      <c r="G755" s="29"/>
      <c r="H755" s="29"/>
      <c r="I755" s="29"/>
      <c r="J755" s="29"/>
      <c r="N755" s="27"/>
    </row>
    <row r="756" spans="1:14" x14ac:dyDescent="0.25">
      <c r="A756" s="30" t="s">
        <v>2</v>
      </c>
      <c r="B756" s="10" t="s">
        <v>98</v>
      </c>
      <c r="C756" s="10">
        <f>_xlfn.QUARTILE.EXC(A742:J751,1)</f>
        <v>126.25</v>
      </c>
      <c r="N756" s="27"/>
    </row>
    <row r="757" spans="1:14" x14ac:dyDescent="0.25">
      <c r="A757" s="26"/>
      <c r="B757" s="10" t="s">
        <v>186</v>
      </c>
      <c r="C757" s="10">
        <f>_xlfn.QUARTILE.EXC(A742:J751,2)</f>
        <v>252.5</v>
      </c>
      <c r="N757" s="27"/>
    </row>
    <row r="758" spans="1:14" x14ac:dyDescent="0.25">
      <c r="A758" s="26"/>
      <c r="B758" s="10" t="s">
        <v>99</v>
      </c>
      <c r="C758" s="10">
        <f>_xlfn.QUARTILE.EXC(A742:J751,3)</f>
        <v>378.75</v>
      </c>
      <c r="N758" s="27"/>
    </row>
    <row r="759" spans="1:14" x14ac:dyDescent="0.25">
      <c r="A759" s="26"/>
      <c r="N759" s="27"/>
    </row>
    <row r="760" spans="1:14" x14ac:dyDescent="0.25">
      <c r="A760" s="28" t="s">
        <v>187</v>
      </c>
      <c r="B760" s="29"/>
      <c r="C760" s="29"/>
      <c r="D760" s="29"/>
      <c r="E760" s="29"/>
      <c r="F760" s="29"/>
      <c r="G760" s="29"/>
      <c r="H760" s="29"/>
      <c r="I760" s="29"/>
      <c r="J760" s="29"/>
      <c r="K760" s="29"/>
      <c r="N760" s="27"/>
    </row>
    <row r="761" spans="1:14" x14ac:dyDescent="0.25">
      <c r="A761" s="30" t="s">
        <v>2</v>
      </c>
      <c r="B761" s="9" t="s">
        <v>188</v>
      </c>
      <c r="C761" s="9"/>
      <c r="D761" s="10">
        <f>_xlfn.PERCENTILE.EXC(A742:J751,10/100)</f>
        <v>72.300000000000011</v>
      </c>
      <c r="N761" s="27"/>
    </row>
    <row r="762" spans="1:14" x14ac:dyDescent="0.25">
      <c r="A762" s="26"/>
      <c r="B762" s="9" t="s">
        <v>189</v>
      </c>
      <c r="C762" s="9"/>
      <c r="D762" s="10">
        <f>_xlfn.PERCENTILE.EXC(A742:J751,25/100)</f>
        <v>126.25</v>
      </c>
      <c r="N762" s="27"/>
    </row>
    <row r="763" spans="1:14" x14ac:dyDescent="0.25">
      <c r="A763" s="26"/>
      <c r="B763" s="9" t="s">
        <v>190</v>
      </c>
      <c r="C763" s="9"/>
      <c r="D763" s="10">
        <f>_xlfn.PERCENTILE.EXC(A742:J751,75/100)</f>
        <v>378.75</v>
      </c>
      <c r="N763" s="27"/>
    </row>
    <row r="764" spans="1:14" ht="16.5" thickBot="1" x14ac:dyDescent="0.3">
      <c r="A764" s="38"/>
      <c r="B764" s="22" t="s">
        <v>191</v>
      </c>
      <c r="C764" s="22"/>
      <c r="D764" s="18">
        <f>_xlfn.PERCENTILE.EXC(A742:J751,90/100)</f>
        <v>454.5</v>
      </c>
      <c r="E764" s="33"/>
      <c r="F764" s="33"/>
      <c r="G764" s="33"/>
      <c r="H764" s="33"/>
      <c r="I764" s="33"/>
      <c r="J764" s="33"/>
      <c r="K764" s="33"/>
      <c r="L764" s="33"/>
      <c r="M764" s="33"/>
      <c r="N764" s="34"/>
    </row>
    <row r="765" spans="1:14" ht="16.5" thickBot="1" x14ac:dyDescent="0.3"/>
    <row r="766" spans="1:14" x14ac:dyDescent="0.25">
      <c r="A766" s="111" t="s">
        <v>192</v>
      </c>
      <c r="B766" s="132"/>
      <c r="C766" s="132"/>
      <c r="D766" s="132"/>
      <c r="E766" s="132"/>
      <c r="F766" s="132"/>
      <c r="G766" s="132"/>
      <c r="H766" s="132"/>
      <c r="I766" s="132"/>
      <c r="J766" s="132"/>
      <c r="K766" s="132"/>
      <c r="L766" s="132"/>
      <c r="M766" s="132"/>
      <c r="N766" s="133"/>
    </row>
    <row r="767" spans="1:14" x14ac:dyDescent="0.25">
      <c r="A767" s="134"/>
      <c r="B767" s="135"/>
      <c r="C767" s="135"/>
      <c r="D767" s="135"/>
      <c r="E767" s="135"/>
      <c r="F767" s="135"/>
      <c r="G767" s="135"/>
      <c r="H767" s="135"/>
      <c r="I767" s="135"/>
      <c r="J767" s="135"/>
      <c r="K767" s="135"/>
      <c r="L767" s="135"/>
      <c r="M767" s="135"/>
      <c r="N767" s="136"/>
    </row>
    <row r="768" spans="1:14" x14ac:dyDescent="0.25">
      <c r="A768" s="134"/>
      <c r="B768" s="135"/>
      <c r="C768" s="135"/>
      <c r="D768" s="135"/>
      <c r="E768" s="135"/>
      <c r="F768" s="135"/>
      <c r="G768" s="135"/>
      <c r="H768" s="135"/>
      <c r="I768" s="135"/>
      <c r="J768" s="135"/>
      <c r="K768" s="135"/>
      <c r="L768" s="135"/>
      <c r="M768" s="135"/>
      <c r="N768" s="136"/>
    </row>
    <row r="769" spans="1:14" ht="16.5" thickBot="1" x14ac:dyDescent="0.3">
      <c r="A769" s="137"/>
      <c r="B769" s="138"/>
      <c r="C769" s="138"/>
      <c r="D769" s="138"/>
      <c r="E769" s="138"/>
      <c r="F769" s="138"/>
      <c r="G769" s="138"/>
      <c r="H769" s="138"/>
      <c r="I769" s="138"/>
      <c r="J769" s="138"/>
      <c r="K769" s="138"/>
      <c r="L769" s="138"/>
      <c r="M769" s="138"/>
      <c r="N769" s="139"/>
    </row>
    <row r="770" spans="1:14" x14ac:dyDescent="0.25">
      <c r="A770" s="26" t="s">
        <v>193</v>
      </c>
      <c r="N770" s="27"/>
    </row>
    <row r="771" spans="1:14" x14ac:dyDescent="0.25">
      <c r="A771" s="13">
        <v>55</v>
      </c>
      <c r="B771" s="8">
        <v>60</v>
      </c>
      <c r="C771" s="8">
        <v>62</v>
      </c>
      <c r="D771" s="8">
        <v>65</v>
      </c>
      <c r="E771" s="8">
        <v>68</v>
      </c>
      <c r="F771" s="8">
        <v>70</v>
      </c>
      <c r="G771" s="8">
        <v>72</v>
      </c>
      <c r="H771" s="8">
        <v>75</v>
      </c>
      <c r="I771" s="8">
        <v>78</v>
      </c>
      <c r="J771" s="8">
        <v>80</v>
      </c>
      <c r="N771" s="27"/>
    </row>
    <row r="772" spans="1:14" x14ac:dyDescent="0.25">
      <c r="A772" s="13">
        <v>82</v>
      </c>
      <c r="B772" s="8">
        <v>85</v>
      </c>
      <c r="C772" s="8">
        <v>88</v>
      </c>
      <c r="D772" s="8">
        <v>90</v>
      </c>
      <c r="E772" s="8">
        <v>92</v>
      </c>
      <c r="F772" s="8">
        <v>95</v>
      </c>
      <c r="G772" s="8">
        <v>100</v>
      </c>
      <c r="H772" s="8">
        <v>105</v>
      </c>
      <c r="I772" s="8">
        <v>110</v>
      </c>
      <c r="J772" s="8">
        <v>115</v>
      </c>
      <c r="N772" s="27"/>
    </row>
    <row r="773" spans="1:14" x14ac:dyDescent="0.25">
      <c r="A773" s="13">
        <v>120</v>
      </c>
      <c r="B773" s="8">
        <v>125</v>
      </c>
      <c r="C773" s="8">
        <v>130</v>
      </c>
      <c r="D773" s="8">
        <v>135</v>
      </c>
      <c r="E773" s="8">
        <v>140</v>
      </c>
      <c r="F773" s="8">
        <v>145</v>
      </c>
      <c r="G773" s="8">
        <v>150</v>
      </c>
      <c r="H773" s="8">
        <v>155</v>
      </c>
      <c r="I773" s="8">
        <v>160</v>
      </c>
      <c r="J773" s="8">
        <v>165</v>
      </c>
      <c r="N773" s="27"/>
    </row>
    <row r="774" spans="1:14" x14ac:dyDescent="0.25">
      <c r="A774" s="13">
        <v>170</v>
      </c>
      <c r="B774" s="8">
        <v>175</v>
      </c>
      <c r="C774" s="8">
        <v>180</v>
      </c>
      <c r="D774" s="8">
        <v>185</v>
      </c>
      <c r="E774" s="8">
        <v>190</v>
      </c>
      <c r="F774" s="8">
        <v>195</v>
      </c>
      <c r="G774" s="8">
        <v>200</v>
      </c>
      <c r="H774" s="8">
        <v>205</v>
      </c>
      <c r="I774" s="8">
        <v>210</v>
      </c>
      <c r="J774" s="8">
        <v>215</v>
      </c>
      <c r="N774" s="27"/>
    </row>
    <row r="775" spans="1:14" x14ac:dyDescent="0.25">
      <c r="A775" s="13">
        <v>220</v>
      </c>
      <c r="B775" s="8">
        <v>225</v>
      </c>
      <c r="C775" s="8">
        <v>230</v>
      </c>
      <c r="D775" s="8">
        <v>235</v>
      </c>
      <c r="E775" s="8">
        <v>240</v>
      </c>
      <c r="F775" s="8">
        <v>245</v>
      </c>
      <c r="G775" s="8">
        <v>250</v>
      </c>
      <c r="H775" s="8">
        <v>255</v>
      </c>
      <c r="I775" s="8">
        <v>260</v>
      </c>
      <c r="J775" s="8">
        <v>265</v>
      </c>
      <c r="N775" s="27"/>
    </row>
    <row r="776" spans="1:14" x14ac:dyDescent="0.25">
      <c r="A776" s="13">
        <v>270</v>
      </c>
      <c r="B776" s="8">
        <v>275</v>
      </c>
      <c r="C776" s="8">
        <v>280</v>
      </c>
      <c r="D776" s="8">
        <v>285</v>
      </c>
      <c r="E776" s="8">
        <v>290</v>
      </c>
      <c r="F776" s="8">
        <v>295</v>
      </c>
      <c r="G776" s="8">
        <v>300</v>
      </c>
      <c r="H776" s="8">
        <v>305</v>
      </c>
      <c r="I776" s="8">
        <v>310</v>
      </c>
      <c r="J776" s="8">
        <v>315</v>
      </c>
      <c r="N776" s="27"/>
    </row>
    <row r="777" spans="1:14" x14ac:dyDescent="0.25">
      <c r="A777" s="13">
        <v>320</v>
      </c>
      <c r="B777" s="8">
        <v>325</v>
      </c>
      <c r="C777" s="8">
        <v>330</v>
      </c>
      <c r="D777" s="8">
        <v>335</v>
      </c>
      <c r="E777" s="8">
        <v>340</v>
      </c>
      <c r="F777" s="8">
        <v>345</v>
      </c>
      <c r="G777" s="8">
        <v>350</v>
      </c>
      <c r="H777" s="8">
        <v>355</v>
      </c>
      <c r="I777" s="8">
        <v>360</v>
      </c>
      <c r="J777" s="8">
        <v>365</v>
      </c>
      <c r="N777" s="27"/>
    </row>
    <row r="778" spans="1:14" x14ac:dyDescent="0.25">
      <c r="A778" s="13">
        <v>370</v>
      </c>
      <c r="B778" s="8">
        <v>375</v>
      </c>
      <c r="C778" s="8">
        <v>380</v>
      </c>
      <c r="D778" s="8">
        <v>385</v>
      </c>
      <c r="E778" s="8">
        <v>390</v>
      </c>
      <c r="F778" s="8">
        <v>395</v>
      </c>
      <c r="G778" s="8">
        <v>400</v>
      </c>
      <c r="H778" s="8">
        <v>405</v>
      </c>
      <c r="I778" s="8">
        <v>410</v>
      </c>
      <c r="J778" s="8">
        <v>415</v>
      </c>
      <c r="N778" s="27"/>
    </row>
    <row r="779" spans="1:14" x14ac:dyDescent="0.25">
      <c r="A779" s="13">
        <v>420</v>
      </c>
      <c r="B779" s="8">
        <v>425</v>
      </c>
      <c r="C779" s="8">
        <v>430</v>
      </c>
      <c r="D779" s="8">
        <v>435</v>
      </c>
      <c r="E779" s="8">
        <v>440</v>
      </c>
      <c r="F779" s="8">
        <v>445</v>
      </c>
      <c r="G779" s="8">
        <v>450</v>
      </c>
      <c r="H779" s="8">
        <v>455</v>
      </c>
      <c r="I779" s="8">
        <v>460</v>
      </c>
      <c r="J779" s="8">
        <v>465</v>
      </c>
      <c r="N779" s="27"/>
    </row>
    <row r="780" spans="1:14" x14ac:dyDescent="0.25">
      <c r="A780" s="13">
        <v>470</v>
      </c>
      <c r="B780" s="8">
        <v>475</v>
      </c>
      <c r="C780" s="8">
        <v>480</v>
      </c>
      <c r="D780" s="8">
        <v>485</v>
      </c>
      <c r="E780" s="8">
        <v>490</v>
      </c>
      <c r="F780" s="8">
        <v>495</v>
      </c>
      <c r="G780" s="8">
        <v>500</v>
      </c>
      <c r="H780" s="8">
        <v>505</v>
      </c>
      <c r="I780" s="8">
        <v>510</v>
      </c>
      <c r="J780" s="8">
        <v>515</v>
      </c>
      <c r="N780" s="27"/>
    </row>
    <row r="781" spans="1:14" x14ac:dyDescent="0.25">
      <c r="A781" s="26"/>
      <c r="N781" s="27"/>
    </row>
    <row r="782" spans="1:14" x14ac:dyDescent="0.25">
      <c r="A782" s="93" t="s">
        <v>10</v>
      </c>
      <c r="B782" s="94"/>
      <c r="C782" s="94"/>
      <c r="D782" s="94"/>
      <c r="E782" s="94"/>
      <c r="F782" s="94"/>
      <c r="G782" s="94"/>
      <c r="H782" s="94"/>
      <c r="I782" s="94"/>
      <c r="J782" s="94"/>
      <c r="K782" s="94"/>
      <c r="L782" s="94"/>
      <c r="M782" s="94"/>
      <c r="N782" s="95"/>
    </row>
    <row r="783" spans="1:14" x14ac:dyDescent="0.25">
      <c r="A783" s="16"/>
      <c r="B783" s="15"/>
      <c r="C783" s="15"/>
      <c r="D783" s="15"/>
      <c r="E783" s="15"/>
      <c r="F783" s="15"/>
      <c r="G783" s="15"/>
      <c r="H783" s="15"/>
      <c r="I783" s="15"/>
      <c r="J783" s="15"/>
      <c r="K783" s="15"/>
      <c r="L783" s="15"/>
      <c r="M783" s="15"/>
      <c r="N783" s="17"/>
    </row>
    <row r="784" spans="1:14" x14ac:dyDescent="0.25">
      <c r="A784" s="28" t="s">
        <v>194</v>
      </c>
      <c r="B784" s="29"/>
      <c r="C784" s="29"/>
      <c r="D784" s="29"/>
      <c r="E784" s="29"/>
      <c r="F784" s="29"/>
      <c r="G784" s="29"/>
      <c r="H784" s="29"/>
      <c r="I784" s="29"/>
      <c r="J784" s="29"/>
      <c r="N784" s="27"/>
    </row>
    <row r="785" spans="1:14" x14ac:dyDescent="0.25">
      <c r="A785" s="30" t="s">
        <v>2</v>
      </c>
      <c r="B785" s="10" t="s">
        <v>98</v>
      </c>
      <c r="C785" s="10">
        <f>_xlfn.QUARTILE.EXC(A771:J780,1)</f>
        <v>141.25</v>
      </c>
      <c r="N785" s="27"/>
    </row>
    <row r="786" spans="1:14" x14ac:dyDescent="0.25">
      <c r="A786" s="26"/>
      <c r="B786" s="10" t="s">
        <v>186</v>
      </c>
      <c r="C786" s="10">
        <f>_xlfn.QUARTILE.EXC(A771:J780,2)</f>
        <v>267.5</v>
      </c>
      <c r="N786" s="27"/>
    </row>
    <row r="787" spans="1:14" x14ac:dyDescent="0.25">
      <c r="A787" s="26"/>
      <c r="B787" s="10" t="s">
        <v>99</v>
      </c>
      <c r="C787" s="10">
        <f>_xlfn.QUARTILE.EXC(A771:J780,3)</f>
        <v>393.75</v>
      </c>
      <c r="N787" s="27"/>
    </row>
    <row r="788" spans="1:14" x14ac:dyDescent="0.25">
      <c r="A788" s="26"/>
      <c r="N788" s="27"/>
    </row>
    <row r="789" spans="1:14" x14ac:dyDescent="0.25">
      <c r="A789" s="28" t="s">
        <v>195</v>
      </c>
      <c r="B789" s="29"/>
      <c r="C789" s="29"/>
      <c r="D789" s="29"/>
      <c r="E789" s="29"/>
      <c r="F789" s="29"/>
      <c r="G789" s="29"/>
      <c r="H789" s="29"/>
      <c r="I789" s="29"/>
      <c r="J789" s="29"/>
      <c r="N789" s="27"/>
    </row>
    <row r="790" spans="1:14" x14ac:dyDescent="0.25">
      <c r="A790" s="30" t="s">
        <v>2</v>
      </c>
      <c r="B790" s="9" t="s">
        <v>196</v>
      </c>
      <c r="C790" s="9"/>
      <c r="D790" s="10">
        <f>_xlfn.PERCENTILE.EXC($A$771:$J$780,15/100)</f>
        <v>92.449999999999989</v>
      </c>
      <c r="N790" s="27"/>
    </row>
    <row r="791" spans="1:14" x14ac:dyDescent="0.25">
      <c r="A791" s="26"/>
      <c r="B791" s="9" t="s">
        <v>197</v>
      </c>
      <c r="C791" s="9"/>
      <c r="D791" s="10">
        <f>_xlfn.PERCENTILE.EXC($A$771:$J$780,50/100)</f>
        <v>267.5</v>
      </c>
      <c r="N791" s="27"/>
    </row>
    <row r="792" spans="1:14" ht="16.5" thickBot="1" x14ac:dyDescent="0.3">
      <c r="A792" s="38"/>
      <c r="B792" s="22" t="s">
        <v>198</v>
      </c>
      <c r="C792" s="22"/>
      <c r="D792" s="18">
        <f>_xlfn.PERCENTILE.EXC($A$771:$J$780,85/100)</f>
        <v>444.25</v>
      </c>
      <c r="E792" s="33"/>
      <c r="F792" s="33"/>
      <c r="G792" s="33"/>
      <c r="H792" s="33"/>
      <c r="I792" s="33"/>
      <c r="J792" s="33"/>
      <c r="K792" s="33"/>
      <c r="L792" s="33"/>
      <c r="M792" s="33"/>
      <c r="N792" s="34"/>
    </row>
    <row r="793" spans="1:14" ht="16.5" thickBot="1" x14ac:dyDescent="0.3"/>
    <row r="794" spans="1:14" x14ac:dyDescent="0.25">
      <c r="A794" s="111" t="s">
        <v>199</v>
      </c>
      <c r="B794" s="132"/>
      <c r="C794" s="132"/>
      <c r="D794" s="132"/>
      <c r="E794" s="132"/>
      <c r="F794" s="132"/>
      <c r="G794" s="132"/>
      <c r="H794" s="132"/>
      <c r="I794" s="132"/>
      <c r="J794" s="132"/>
      <c r="K794" s="132"/>
      <c r="L794" s="132"/>
      <c r="M794" s="132"/>
      <c r="N794" s="133"/>
    </row>
    <row r="795" spans="1:14" x14ac:dyDescent="0.25">
      <c r="A795" s="134"/>
      <c r="B795" s="135"/>
      <c r="C795" s="135"/>
      <c r="D795" s="135"/>
      <c r="E795" s="135"/>
      <c r="F795" s="135"/>
      <c r="G795" s="135"/>
      <c r="H795" s="135"/>
      <c r="I795" s="135"/>
      <c r="J795" s="135"/>
      <c r="K795" s="135"/>
      <c r="L795" s="135"/>
      <c r="M795" s="135"/>
      <c r="N795" s="136"/>
    </row>
    <row r="796" spans="1:14" x14ac:dyDescent="0.25">
      <c r="A796" s="134"/>
      <c r="B796" s="135"/>
      <c r="C796" s="135"/>
      <c r="D796" s="135"/>
      <c r="E796" s="135"/>
      <c r="F796" s="135"/>
      <c r="G796" s="135"/>
      <c r="H796" s="135"/>
      <c r="I796" s="135"/>
      <c r="J796" s="135"/>
      <c r="K796" s="135"/>
      <c r="L796" s="135"/>
      <c r="M796" s="135"/>
      <c r="N796" s="136"/>
    </row>
    <row r="797" spans="1:14" ht="16.5" thickBot="1" x14ac:dyDescent="0.3">
      <c r="A797" s="137"/>
      <c r="B797" s="138"/>
      <c r="C797" s="138"/>
      <c r="D797" s="138"/>
      <c r="E797" s="138"/>
      <c r="F797" s="138"/>
      <c r="G797" s="138"/>
      <c r="H797" s="138"/>
      <c r="I797" s="138"/>
      <c r="J797" s="138"/>
      <c r="K797" s="138"/>
      <c r="L797" s="138"/>
      <c r="M797" s="138"/>
      <c r="N797" s="139"/>
    </row>
    <row r="798" spans="1:14" x14ac:dyDescent="0.25">
      <c r="A798" s="26" t="s">
        <v>200</v>
      </c>
      <c r="N798" s="27"/>
    </row>
    <row r="799" spans="1:14" x14ac:dyDescent="0.25">
      <c r="A799" s="13">
        <v>20</v>
      </c>
      <c r="B799" s="8">
        <v>25</v>
      </c>
      <c r="C799" s="8">
        <v>30</v>
      </c>
      <c r="D799" s="8">
        <v>35</v>
      </c>
      <c r="E799" s="8">
        <v>40</v>
      </c>
      <c r="F799" s="8">
        <v>45</v>
      </c>
      <c r="G799" s="8">
        <v>50</v>
      </c>
      <c r="H799" s="8">
        <v>55</v>
      </c>
      <c r="I799" s="8">
        <v>60</v>
      </c>
      <c r="J799" s="8">
        <v>65</v>
      </c>
      <c r="N799" s="27"/>
    </row>
    <row r="800" spans="1:14" x14ac:dyDescent="0.25">
      <c r="A800" s="13">
        <v>70</v>
      </c>
      <c r="B800" s="8">
        <v>75</v>
      </c>
      <c r="C800" s="8">
        <v>80</v>
      </c>
      <c r="D800" s="8">
        <v>85</v>
      </c>
      <c r="E800" s="8">
        <v>90</v>
      </c>
      <c r="F800" s="8">
        <v>95</v>
      </c>
      <c r="G800" s="8">
        <v>100</v>
      </c>
      <c r="H800" s="8">
        <v>105</v>
      </c>
      <c r="I800" s="8">
        <v>110</v>
      </c>
      <c r="J800" s="8">
        <v>115</v>
      </c>
      <c r="N800" s="27"/>
    </row>
    <row r="801" spans="1:14" x14ac:dyDescent="0.25">
      <c r="A801" s="13">
        <v>120</v>
      </c>
      <c r="B801" s="8">
        <v>125</v>
      </c>
      <c r="C801" s="8">
        <v>130</v>
      </c>
      <c r="D801" s="8">
        <v>135</v>
      </c>
      <c r="E801" s="8">
        <v>140</v>
      </c>
      <c r="F801" s="8">
        <v>145</v>
      </c>
      <c r="G801" s="8">
        <v>150</v>
      </c>
      <c r="H801" s="8">
        <v>155</v>
      </c>
      <c r="I801" s="8">
        <v>160</v>
      </c>
      <c r="J801" s="8">
        <v>165</v>
      </c>
      <c r="N801" s="27"/>
    </row>
    <row r="802" spans="1:14" x14ac:dyDescent="0.25">
      <c r="A802" s="13">
        <v>170</v>
      </c>
      <c r="B802" s="8">
        <v>175</v>
      </c>
      <c r="C802" s="8">
        <v>180</v>
      </c>
      <c r="D802" s="8">
        <v>185</v>
      </c>
      <c r="E802" s="8">
        <v>190</v>
      </c>
      <c r="F802" s="8">
        <v>195</v>
      </c>
      <c r="G802" s="8">
        <v>200</v>
      </c>
      <c r="H802" s="8">
        <v>205</v>
      </c>
      <c r="I802" s="8">
        <v>210</v>
      </c>
      <c r="J802" s="8">
        <v>215</v>
      </c>
      <c r="N802" s="27"/>
    </row>
    <row r="803" spans="1:14" x14ac:dyDescent="0.25">
      <c r="A803" s="13">
        <v>220</v>
      </c>
      <c r="B803" s="8">
        <v>225</v>
      </c>
      <c r="C803" s="8">
        <v>230</v>
      </c>
      <c r="D803" s="8">
        <v>235</v>
      </c>
      <c r="E803" s="8">
        <v>240</v>
      </c>
      <c r="F803" s="8">
        <v>245</v>
      </c>
      <c r="G803" s="8">
        <v>250</v>
      </c>
      <c r="H803" s="8">
        <v>255</v>
      </c>
      <c r="I803" s="8">
        <v>260</v>
      </c>
      <c r="J803" s="8">
        <v>265</v>
      </c>
      <c r="N803" s="27"/>
    </row>
    <row r="804" spans="1:14" x14ac:dyDescent="0.25">
      <c r="A804" s="13">
        <v>270</v>
      </c>
      <c r="B804" s="8">
        <v>275</v>
      </c>
      <c r="C804" s="8">
        <v>280</v>
      </c>
      <c r="D804" s="8">
        <v>285</v>
      </c>
      <c r="E804" s="8">
        <v>290</v>
      </c>
      <c r="F804" s="8">
        <v>295</v>
      </c>
      <c r="G804" s="8">
        <v>300</v>
      </c>
      <c r="H804" s="8">
        <v>305</v>
      </c>
      <c r="I804" s="8">
        <v>310</v>
      </c>
      <c r="J804" s="8">
        <v>315</v>
      </c>
      <c r="N804" s="27"/>
    </row>
    <row r="805" spans="1:14" x14ac:dyDescent="0.25">
      <c r="A805" s="13">
        <v>320</v>
      </c>
      <c r="B805" s="8">
        <v>325</v>
      </c>
      <c r="C805" s="8">
        <v>330</v>
      </c>
      <c r="D805" s="8">
        <v>335</v>
      </c>
      <c r="E805" s="8">
        <v>340</v>
      </c>
      <c r="F805" s="8">
        <v>345</v>
      </c>
      <c r="G805" s="8">
        <v>350</v>
      </c>
      <c r="H805" s="8">
        <v>355</v>
      </c>
      <c r="I805" s="8">
        <v>360</v>
      </c>
      <c r="J805" s="8">
        <v>365</v>
      </c>
      <c r="N805" s="27"/>
    </row>
    <row r="806" spans="1:14" x14ac:dyDescent="0.25">
      <c r="A806" s="13">
        <v>370</v>
      </c>
      <c r="B806" s="8">
        <v>375</v>
      </c>
      <c r="C806" s="8">
        <v>380</v>
      </c>
      <c r="D806" s="8">
        <v>385</v>
      </c>
      <c r="E806" s="8">
        <v>390</v>
      </c>
      <c r="F806" s="8">
        <v>395</v>
      </c>
      <c r="G806" s="8">
        <v>400</v>
      </c>
      <c r="H806" s="8">
        <v>405</v>
      </c>
      <c r="I806" s="8">
        <v>410</v>
      </c>
      <c r="J806" s="8">
        <v>415</v>
      </c>
      <c r="N806" s="27"/>
    </row>
    <row r="807" spans="1:14" x14ac:dyDescent="0.25">
      <c r="A807" s="13">
        <v>420</v>
      </c>
      <c r="B807" s="8">
        <v>425</v>
      </c>
      <c r="C807" s="8">
        <v>430</v>
      </c>
      <c r="D807" s="8">
        <v>435</v>
      </c>
      <c r="E807" s="8">
        <v>440</v>
      </c>
      <c r="F807" s="8">
        <v>445</v>
      </c>
      <c r="G807" s="8">
        <v>450</v>
      </c>
      <c r="H807" s="8">
        <v>455</v>
      </c>
      <c r="I807" s="8">
        <v>460</v>
      </c>
      <c r="J807" s="8">
        <v>465</v>
      </c>
      <c r="N807" s="27"/>
    </row>
    <row r="808" spans="1:14" x14ac:dyDescent="0.25">
      <c r="A808" s="13">
        <v>470</v>
      </c>
      <c r="B808" s="8">
        <v>475</v>
      </c>
      <c r="C808" s="8">
        <v>480</v>
      </c>
      <c r="D808" s="8">
        <v>485</v>
      </c>
      <c r="E808" s="8">
        <v>490</v>
      </c>
      <c r="F808" s="8">
        <v>495</v>
      </c>
      <c r="G808" s="8">
        <v>500</v>
      </c>
      <c r="H808" s="8">
        <v>505</v>
      </c>
      <c r="I808" s="8">
        <v>510</v>
      </c>
      <c r="J808" s="8">
        <v>515</v>
      </c>
      <c r="N808" s="27"/>
    </row>
    <row r="809" spans="1:14" x14ac:dyDescent="0.25">
      <c r="A809" s="13">
        <v>520</v>
      </c>
      <c r="B809" s="8">
        <v>525</v>
      </c>
      <c r="C809" s="8">
        <v>530</v>
      </c>
      <c r="D809" s="8">
        <v>535</v>
      </c>
      <c r="E809" s="8">
        <v>540</v>
      </c>
      <c r="F809" s="8">
        <v>545</v>
      </c>
      <c r="G809" s="8">
        <v>550</v>
      </c>
      <c r="H809" s="8">
        <v>555</v>
      </c>
      <c r="I809" s="8">
        <v>560</v>
      </c>
      <c r="J809" s="8">
        <v>565</v>
      </c>
      <c r="N809" s="27"/>
    </row>
    <row r="810" spans="1:14" x14ac:dyDescent="0.25">
      <c r="A810" s="26"/>
      <c r="N810" s="27"/>
    </row>
    <row r="811" spans="1:14" x14ac:dyDescent="0.25">
      <c r="A811" s="93" t="s">
        <v>10</v>
      </c>
      <c r="B811" s="94"/>
      <c r="C811" s="94"/>
      <c r="D811" s="94"/>
      <c r="E811" s="94"/>
      <c r="F811" s="94"/>
      <c r="G811" s="94"/>
      <c r="H811" s="94"/>
      <c r="I811" s="94"/>
      <c r="J811" s="94"/>
      <c r="K811" s="94"/>
      <c r="L811" s="94"/>
      <c r="M811" s="94"/>
      <c r="N811" s="95"/>
    </row>
    <row r="812" spans="1:14" x14ac:dyDescent="0.25">
      <c r="A812" s="16"/>
      <c r="B812" s="15"/>
      <c r="C812" s="15"/>
      <c r="D812" s="15"/>
      <c r="E812" s="15"/>
      <c r="F812" s="15"/>
      <c r="G812" s="15"/>
      <c r="H812" s="15"/>
      <c r="I812" s="15"/>
      <c r="J812" s="15"/>
      <c r="K812" s="15"/>
      <c r="L812" s="15"/>
      <c r="M812" s="15"/>
      <c r="N812" s="17"/>
    </row>
    <row r="813" spans="1:14" x14ac:dyDescent="0.25">
      <c r="A813" s="28" t="s">
        <v>201</v>
      </c>
      <c r="B813" s="29"/>
      <c r="C813" s="29"/>
      <c r="D813" s="29"/>
      <c r="E813" s="29"/>
      <c r="F813" s="29"/>
      <c r="G813" s="29"/>
      <c r="H813" s="29"/>
      <c r="I813" s="29"/>
      <c r="J813" s="29"/>
      <c r="K813" s="29"/>
      <c r="N813" s="27"/>
    </row>
    <row r="814" spans="1:14" x14ac:dyDescent="0.25">
      <c r="A814" s="30" t="s">
        <v>2</v>
      </c>
      <c r="B814" s="10" t="s">
        <v>98</v>
      </c>
      <c r="C814" s="10">
        <f>_xlfn.QUARTILE.EXC(A799:J809,1)</f>
        <v>153.75</v>
      </c>
      <c r="N814" s="27"/>
    </row>
    <row r="815" spans="1:14" x14ac:dyDescent="0.25">
      <c r="A815" s="26"/>
      <c r="B815" s="10" t="s">
        <v>186</v>
      </c>
      <c r="C815" s="10">
        <f>_xlfn.QUARTILE.EXC(A799:J809,2)</f>
        <v>292.5</v>
      </c>
      <c r="N815" s="27"/>
    </row>
    <row r="816" spans="1:14" x14ac:dyDescent="0.25">
      <c r="A816" s="26"/>
      <c r="B816" s="10" t="s">
        <v>99</v>
      </c>
      <c r="C816" s="10">
        <f>_xlfn.QUARTILE.EXC(A799:J809,3)</f>
        <v>431.25</v>
      </c>
      <c r="N816" s="27"/>
    </row>
    <row r="817" spans="1:14" x14ac:dyDescent="0.25">
      <c r="A817" s="26"/>
      <c r="N817" s="27"/>
    </row>
    <row r="818" spans="1:14" x14ac:dyDescent="0.25">
      <c r="A818" s="28" t="s">
        <v>202</v>
      </c>
      <c r="B818" s="29"/>
      <c r="C818" s="29"/>
      <c r="D818" s="29"/>
      <c r="E818" s="29"/>
      <c r="F818" s="29"/>
      <c r="G818" s="29"/>
      <c r="H818" s="29"/>
      <c r="I818" s="29"/>
      <c r="J818" s="29"/>
      <c r="K818" s="29"/>
      <c r="N818" s="27"/>
    </row>
    <row r="819" spans="1:14" x14ac:dyDescent="0.25">
      <c r="A819" s="30" t="s">
        <v>2</v>
      </c>
      <c r="B819" s="9" t="s">
        <v>203</v>
      </c>
      <c r="C819" s="9"/>
      <c r="D819" s="10">
        <f>_xlfn.PERCENTILE.EXC($A$799:$J$809,20/100)</f>
        <v>126.00000000000001</v>
      </c>
      <c r="N819" s="27"/>
    </row>
    <row r="820" spans="1:14" x14ac:dyDescent="0.25">
      <c r="A820" s="26"/>
      <c r="B820" s="9" t="s">
        <v>205</v>
      </c>
      <c r="C820" s="9"/>
      <c r="D820" s="10">
        <f>_xlfn.PERCENTILE.EXC($A$799:$J$809,40/100)</f>
        <v>237.00000000000003</v>
      </c>
      <c r="N820" s="27"/>
    </row>
    <row r="821" spans="1:14" ht="16.5" thickBot="1" x14ac:dyDescent="0.3">
      <c r="A821" s="38"/>
      <c r="B821" s="22" t="s">
        <v>204</v>
      </c>
      <c r="C821" s="22"/>
      <c r="D821" s="18">
        <f>_xlfn.PERCENTILE.EXC($A$799:$J$809,80/100)</f>
        <v>459.00000000000006</v>
      </c>
      <c r="E821" s="33"/>
      <c r="F821" s="33"/>
      <c r="G821" s="33"/>
      <c r="H821" s="33"/>
      <c r="I821" s="33"/>
      <c r="J821" s="33"/>
      <c r="K821" s="33"/>
      <c r="L821" s="33"/>
      <c r="M821" s="33"/>
      <c r="N821" s="34"/>
    </row>
    <row r="822" spans="1:14" ht="16.5" thickBot="1" x14ac:dyDescent="0.3"/>
    <row r="823" spans="1:14" x14ac:dyDescent="0.25">
      <c r="A823" s="111" t="s">
        <v>206</v>
      </c>
      <c r="B823" s="132"/>
      <c r="C823" s="132"/>
      <c r="D823" s="132"/>
      <c r="E823" s="132"/>
      <c r="F823" s="132"/>
      <c r="G823" s="132"/>
      <c r="H823" s="132"/>
      <c r="I823" s="132"/>
      <c r="J823" s="132"/>
      <c r="K823" s="132"/>
      <c r="L823" s="132"/>
      <c r="M823" s="132"/>
      <c r="N823" s="133"/>
    </row>
    <row r="824" spans="1:14" x14ac:dyDescent="0.25">
      <c r="A824" s="134"/>
      <c r="B824" s="135"/>
      <c r="C824" s="135"/>
      <c r="D824" s="135"/>
      <c r="E824" s="135"/>
      <c r="F824" s="135"/>
      <c r="G824" s="135"/>
      <c r="H824" s="135"/>
      <c r="I824" s="135"/>
      <c r="J824" s="135"/>
      <c r="K824" s="135"/>
      <c r="L824" s="135"/>
      <c r="M824" s="135"/>
      <c r="N824" s="136"/>
    </row>
    <row r="825" spans="1:14" x14ac:dyDescent="0.25">
      <c r="A825" s="134"/>
      <c r="B825" s="135"/>
      <c r="C825" s="135"/>
      <c r="D825" s="135"/>
      <c r="E825" s="135"/>
      <c r="F825" s="135"/>
      <c r="G825" s="135"/>
      <c r="H825" s="135"/>
      <c r="I825" s="135"/>
      <c r="J825" s="135"/>
      <c r="K825" s="135"/>
      <c r="L825" s="135"/>
      <c r="M825" s="135"/>
      <c r="N825" s="136"/>
    </row>
    <row r="826" spans="1:14" ht="16.5" thickBot="1" x14ac:dyDescent="0.3">
      <c r="A826" s="137"/>
      <c r="B826" s="138"/>
      <c r="C826" s="138"/>
      <c r="D826" s="138"/>
      <c r="E826" s="138"/>
      <c r="F826" s="138"/>
      <c r="G826" s="138"/>
      <c r="H826" s="138"/>
      <c r="I826" s="138"/>
      <c r="J826" s="138"/>
      <c r="K826" s="138"/>
      <c r="L826" s="138"/>
      <c r="M826" s="138"/>
      <c r="N826" s="139"/>
    </row>
    <row r="827" spans="1:14" x14ac:dyDescent="0.25">
      <c r="A827" s="26" t="s">
        <v>207</v>
      </c>
      <c r="N827" s="27"/>
    </row>
    <row r="828" spans="1:14" x14ac:dyDescent="0.25">
      <c r="A828" s="13">
        <v>15</v>
      </c>
      <c r="B828" s="8">
        <v>20</v>
      </c>
      <c r="C828" s="8">
        <v>25</v>
      </c>
      <c r="D828" s="8">
        <v>30</v>
      </c>
      <c r="E828" s="8">
        <v>35</v>
      </c>
      <c r="F828" s="8">
        <v>40</v>
      </c>
      <c r="G828" s="8">
        <v>45</v>
      </c>
      <c r="H828" s="8">
        <v>50</v>
      </c>
      <c r="I828" s="8">
        <v>55</v>
      </c>
      <c r="J828" s="8">
        <v>60</v>
      </c>
      <c r="N828" s="27"/>
    </row>
    <row r="829" spans="1:14" x14ac:dyDescent="0.25">
      <c r="A829" s="13">
        <v>65</v>
      </c>
      <c r="B829" s="8">
        <v>70</v>
      </c>
      <c r="C829" s="8">
        <v>75</v>
      </c>
      <c r="D829" s="8">
        <v>80</v>
      </c>
      <c r="E829" s="8">
        <v>85</v>
      </c>
      <c r="F829" s="8">
        <v>90</v>
      </c>
      <c r="G829" s="8">
        <v>95</v>
      </c>
      <c r="H829" s="8">
        <v>100</v>
      </c>
      <c r="I829" s="8">
        <v>105</v>
      </c>
      <c r="J829" s="8">
        <v>110</v>
      </c>
      <c r="N829" s="27"/>
    </row>
    <row r="830" spans="1:14" x14ac:dyDescent="0.25">
      <c r="A830" s="13">
        <v>115</v>
      </c>
      <c r="B830" s="8">
        <v>120</v>
      </c>
      <c r="C830" s="8">
        <v>125</v>
      </c>
      <c r="D830" s="8">
        <v>130</v>
      </c>
      <c r="E830" s="8">
        <v>135</v>
      </c>
      <c r="F830" s="8">
        <v>140</v>
      </c>
      <c r="G830" s="8">
        <v>145</v>
      </c>
      <c r="H830" s="8">
        <v>150</v>
      </c>
      <c r="I830" s="8">
        <v>155</v>
      </c>
      <c r="J830" s="8">
        <v>160</v>
      </c>
      <c r="N830" s="27"/>
    </row>
    <row r="831" spans="1:14" x14ac:dyDescent="0.25">
      <c r="A831" s="13">
        <v>165</v>
      </c>
      <c r="B831" s="8">
        <v>170</v>
      </c>
      <c r="C831" s="8">
        <v>175</v>
      </c>
      <c r="D831" s="8">
        <v>180</v>
      </c>
      <c r="E831" s="8">
        <v>185</v>
      </c>
      <c r="F831" s="8">
        <v>190</v>
      </c>
      <c r="G831" s="8">
        <v>195</v>
      </c>
      <c r="H831" s="8">
        <v>200</v>
      </c>
      <c r="I831" s="8">
        <v>205</v>
      </c>
      <c r="J831" s="8">
        <v>210</v>
      </c>
      <c r="N831" s="27"/>
    </row>
    <row r="832" spans="1:14" x14ac:dyDescent="0.25">
      <c r="A832" s="13">
        <v>215</v>
      </c>
      <c r="B832" s="8">
        <v>220</v>
      </c>
      <c r="C832" s="8">
        <v>225</v>
      </c>
      <c r="D832" s="8">
        <v>230</v>
      </c>
      <c r="E832" s="8">
        <v>235</v>
      </c>
      <c r="F832" s="8">
        <v>240</v>
      </c>
      <c r="G832" s="8">
        <v>245</v>
      </c>
      <c r="H832" s="8">
        <v>250</v>
      </c>
      <c r="I832" s="8">
        <v>255</v>
      </c>
      <c r="J832" s="8">
        <v>260</v>
      </c>
      <c r="N832" s="27"/>
    </row>
    <row r="833" spans="1:14" x14ac:dyDescent="0.25">
      <c r="A833" s="13">
        <v>265</v>
      </c>
      <c r="B833" s="8">
        <v>270</v>
      </c>
      <c r="C833" s="8">
        <v>275</v>
      </c>
      <c r="D833" s="8">
        <v>280</v>
      </c>
      <c r="E833" s="8">
        <v>285</v>
      </c>
      <c r="F833" s="8">
        <v>290</v>
      </c>
      <c r="G833" s="8">
        <v>295</v>
      </c>
      <c r="H833" s="8">
        <v>300</v>
      </c>
      <c r="I833" s="8">
        <v>305</v>
      </c>
      <c r="J833" s="8">
        <v>310</v>
      </c>
      <c r="N833" s="27"/>
    </row>
    <row r="834" spans="1:14" x14ac:dyDescent="0.25">
      <c r="A834" s="13">
        <v>315</v>
      </c>
      <c r="B834" s="8">
        <v>320</v>
      </c>
      <c r="C834" s="8">
        <v>325</v>
      </c>
      <c r="D834" s="8">
        <v>330</v>
      </c>
      <c r="E834" s="8">
        <v>335</v>
      </c>
      <c r="F834" s="8">
        <v>340</v>
      </c>
      <c r="G834" s="8">
        <v>345</v>
      </c>
      <c r="H834" s="8">
        <v>350</v>
      </c>
      <c r="I834" s="8">
        <v>355</v>
      </c>
      <c r="J834" s="8">
        <v>360</v>
      </c>
      <c r="N834" s="27"/>
    </row>
    <row r="835" spans="1:14" x14ac:dyDescent="0.25">
      <c r="A835" s="13">
        <v>365</v>
      </c>
      <c r="B835" s="8">
        <v>370</v>
      </c>
      <c r="C835" s="8">
        <v>375</v>
      </c>
      <c r="D835" s="8">
        <v>380</v>
      </c>
      <c r="E835" s="8">
        <v>385</v>
      </c>
      <c r="F835" s="8">
        <v>390</v>
      </c>
      <c r="G835" s="8">
        <v>395</v>
      </c>
      <c r="H835" s="8">
        <v>400</v>
      </c>
      <c r="I835" s="8">
        <v>405</v>
      </c>
      <c r="J835" s="8">
        <v>410</v>
      </c>
      <c r="N835" s="27"/>
    </row>
    <row r="836" spans="1:14" x14ac:dyDescent="0.25">
      <c r="A836" s="13">
        <v>415</v>
      </c>
      <c r="B836" s="8">
        <v>420</v>
      </c>
      <c r="C836" s="8">
        <v>425</v>
      </c>
      <c r="D836" s="8">
        <v>430</v>
      </c>
      <c r="E836" s="8">
        <v>435</v>
      </c>
      <c r="F836" s="8">
        <v>440</v>
      </c>
      <c r="G836" s="8">
        <v>445</v>
      </c>
      <c r="H836" s="8">
        <v>450</v>
      </c>
      <c r="I836" s="8">
        <v>455</v>
      </c>
      <c r="J836" s="8">
        <v>460</v>
      </c>
      <c r="N836" s="27"/>
    </row>
    <row r="837" spans="1:14" x14ac:dyDescent="0.25">
      <c r="A837" s="13">
        <v>465</v>
      </c>
      <c r="B837" s="8">
        <v>470</v>
      </c>
      <c r="C837" s="8">
        <v>475</v>
      </c>
      <c r="D837" s="8">
        <v>480</v>
      </c>
      <c r="E837" s="8">
        <v>485</v>
      </c>
      <c r="F837" s="8">
        <v>490</v>
      </c>
      <c r="G837" s="8">
        <v>495</v>
      </c>
      <c r="H837" s="8">
        <v>500</v>
      </c>
      <c r="I837" s="8">
        <v>505</v>
      </c>
      <c r="J837" s="8">
        <v>510</v>
      </c>
      <c r="N837" s="27"/>
    </row>
    <row r="838" spans="1:14" x14ac:dyDescent="0.25">
      <c r="A838" s="13">
        <v>515</v>
      </c>
      <c r="B838" s="8">
        <v>520</v>
      </c>
      <c r="C838" s="8">
        <v>525</v>
      </c>
      <c r="D838" s="8">
        <v>530</v>
      </c>
      <c r="E838" s="8">
        <v>535</v>
      </c>
      <c r="F838" s="8">
        <v>540</v>
      </c>
      <c r="G838" s="8">
        <v>545</v>
      </c>
      <c r="H838" s="8">
        <v>550</v>
      </c>
      <c r="I838" s="8">
        <v>555</v>
      </c>
      <c r="J838" s="8">
        <v>560</v>
      </c>
      <c r="N838" s="27"/>
    </row>
    <row r="839" spans="1:14" x14ac:dyDescent="0.25">
      <c r="A839" s="13">
        <v>565</v>
      </c>
      <c r="B839" s="8">
        <v>570</v>
      </c>
      <c r="C839" s="8">
        <v>575</v>
      </c>
      <c r="D839" s="8">
        <v>580</v>
      </c>
      <c r="E839" s="8">
        <v>585</v>
      </c>
      <c r="F839" s="8">
        <v>590</v>
      </c>
      <c r="G839" s="8">
        <v>595</v>
      </c>
      <c r="H839" s="8">
        <v>600</v>
      </c>
      <c r="I839" s="8">
        <v>605</v>
      </c>
      <c r="J839" s="8">
        <v>610</v>
      </c>
      <c r="N839" s="27"/>
    </row>
    <row r="840" spans="1:14" x14ac:dyDescent="0.25">
      <c r="A840" s="26"/>
      <c r="N840" s="27"/>
    </row>
    <row r="841" spans="1:14" x14ac:dyDescent="0.25">
      <c r="A841" s="93" t="s">
        <v>10</v>
      </c>
      <c r="B841" s="94"/>
      <c r="C841" s="94"/>
      <c r="D841" s="94"/>
      <c r="E841" s="94"/>
      <c r="F841" s="94"/>
      <c r="G841" s="94"/>
      <c r="H841" s="94"/>
      <c r="I841" s="94"/>
      <c r="J841" s="94"/>
      <c r="K841" s="94"/>
      <c r="L841" s="94"/>
      <c r="M841" s="94"/>
      <c r="N841" s="95"/>
    </row>
    <row r="842" spans="1:14" x14ac:dyDescent="0.25">
      <c r="A842" s="16"/>
      <c r="B842" s="15"/>
      <c r="C842" s="15"/>
      <c r="D842" s="15"/>
      <c r="E842" s="15"/>
      <c r="F842" s="15"/>
      <c r="G842" s="15"/>
      <c r="H842" s="15"/>
      <c r="I842" s="15"/>
      <c r="J842" s="15"/>
      <c r="K842" s="15"/>
      <c r="L842" s="15"/>
      <c r="M842" s="15"/>
      <c r="N842" s="17"/>
    </row>
    <row r="843" spans="1:14" x14ac:dyDescent="0.25">
      <c r="A843" s="28" t="s">
        <v>208</v>
      </c>
      <c r="B843" s="29"/>
      <c r="C843" s="29"/>
      <c r="D843" s="29"/>
      <c r="E843" s="29"/>
      <c r="F843" s="29"/>
      <c r="G843" s="29"/>
      <c r="H843" s="29"/>
      <c r="I843" s="29"/>
      <c r="J843" s="29"/>
      <c r="K843" s="29"/>
      <c r="N843" s="27"/>
    </row>
    <row r="844" spans="1:14" x14ac:dyDescent="0.25">
      <c r="A844" s="30" t="s">
        <v>2</v>
      </c>
      <c r="B844" s="10" t="s">
        <v>98</v>
      </c>
      <c r="C844" s="10">
        <f>_xlfn.QUARTILE.EXC($A$828:$J$839,1)</f>
        <v>161.25</v>
      </c>
      <c r="N844" s="27"/>
    </row>
    <row r="845" spans="1:14" x14ac:dyDescent="0.25">
      <c r="A845" s="26"/>
      <c r="B845" s="10" t="s">
        <v>186</v>
      </c>
      <c r="C845" s="10">
        <f>_xlfn.QUARTILE.EXC($A$828:$J$839,2)</f>
        <v>312.5</v>
      </c>
      <c r="N845" s="27"/>
    </row>
    <row r="846" spans="1:14" x14ac:dyDescent="0.25">
      <c r="A846" s="26"/>
      <c r="B846" s="10" t="s">
        <v>99</v>
      </c>
      <c r="C846" s="10">
        <f>_xlfn.QUARTILE.EXC($A$828:$J$839,3)</f>
        <v>463.75</v>
      </c>
      <c r="N846" s="27"/>
    </row>
    <row r="847" spans="1:14" x14ac:dyDescent="0.25">
      <c r="A847" s="26"/>
      <c r="N847" s="27"/>
    </row>
    <row r="848" spans="1:14" x14ac:dyDescent="0.25">
      <c r="A848" s="28" t="s">
        <v>209</v>
      </c>
      <c r="B848" s="29"/>
      <c r="C848" s="29"/>
      <c r="D848" s="29"/>
      <c r="E848" s="29"/>
      <c r="F848" s="29"/>
      <c r="G848" s="29"/>
      <c r="H848" s="29"/>
      <c r="I848" s="29"/>
      <c r="J848" s="29"/>
      <c r="K848" s="29"/>
      <c r="N848" s="27"/>
    </row>
    <row r="849" spans="1:14" x14ac:dyDescent="0.25">
      <c r="A849" s="30" t="s">
        <v>2</v>
      </c>
      <c r="B849" s="9" t="s">
        <v>210</v>
      </c>
      <c r="C849" s="9"/>
      <c r="D849" s="10">
        <f>_xlfn.PERCENTILE.EXC($A$828:$J$839,30/100)</f>
        <v>191.5</v>
      </c>
      <c r="N849" s="27"/>
    </row>
    <row r="850" spans="1:14" x14ac:dyDescent="0.25">
      <c r="A850" s="26"/>
      <c r="B850" s="9" t="s">
        <v>197</v>
      </c>
      <c r="C850" s="9"/>
      <c r="D850" s="10">
        <f>_xlfn.PERCENTILE.EXC($A$828:$J$839,50/100)</f>
        <v>312.5</v>
      </c>
      <c r="N850" s="27"/>
    </row>
    <row r="851" spans="1:14" ht="16.5" thickBot="1" x14ac:dyDescent="0.3">
      <c r="A851" s="38"/>
      <c r="B851" s="22" t="s">
        <v>211</v>
      </c>
      <c r="C851" s="22"/>
      <c r="D851" s="18">
        <f>_xlfn.PERCENTILE.EXC($A$828:$J$839,70/100)</f>
        <v>433.49999999999994</v>
      </c>
      <c r="E851" s="33"/>
      <c r="F851" s="33"/>
      <c r="G851" s="33"/>
      <c r="H851" s="33"/>
      <c r="I851" s="33"/>
      <c r="J851" s="33"/>
      <c r="K851" s="33"/>
      <c r="L851" s="33"/>
      <c r="M851" s="33"/>
      <c r="N851" s="34"/>
    </row>
    <row r="852" spans="1:14" ht="16.5" thickBot="1" x14ac:dyDescent="0.3"/>
    <row r="853" spans="1:14" x14ac:dyDescent="0.25">
      <c r="A853" s="111" t="s">
        <v>212</v>
      </c>
      <c r="B853" s="132"/>
      <c r="C853" s="132"/>
      <c r="D853" s="132"/>
      <c r="E853" s="132"/>
      <c r="F853" s="132"/>
      <c r="G853" s="132"/>
      <c r="H853" s="132"/>
      <c r="I853" s="132"/>
      <c r="J853" s="132"/>
      <c r="K853" s="132"/>
      <c r="L853" s="132"/>
      <c r="M853" s="132"/>
      <c r="N853" s="133"/>
    </row>
    <row r="854" spans="1:14" x14ac:dyDescent="0.25">
      <c r="A854" s="134"/>
      <c r="B854" s="135"/>
      <c r="C854" s="135"/>
      <c r="D854" s="135"/>
      <c r="E854" s="135"/>
      <c r="F854" s="135"/>
      <c r="G854" s="135"/>
      <c r="H854" s="135"/>
      <c r="I854" s="135"/>
      <c r="J854" s="135"/>
      <c r="K854" s="135"/>
      <c r="L854" s="135"/>
      <c r="M854" s="135"/>
      <c r="N854" s="136"/>
    </row>
    <row r="855" spans="1:14" x14ac:dyDescent="0.25">
      <c r="A855" s="134"/>
      <c r="B855" s="135"/>
      <c r="C855" s="135"/>
      <c r="D855" s="135"/>
      <c r="E855" s="135"/>
      <c r="F855" s="135"/>
      <c r="G855" s="135"/>
      <c r="H855" s="135"/>
      <c r="I855" s="135"/>
      <c r="J855" s="135"/>
      <c r="K855" s="135"/>
      <c r="L855" s="135"/>
      <c r="M855" s="135"/>
      <c r="N855" s="136"/>
    </row>
    <row r="856" spans="1:14" ht="16.5" thickBot="1" x14ac:dyDescent="0.3">
      <c r="A856" s="137"/>
      <c r="B856" s="138"/>
      <c r="C856" s="138"/>
      <c r="D856" s="138"/>
      <c r="E856" s="138"/>
      <c r="F856" s="138"/>
      <c r="G856" s="138"/>
      <c r="H856" s="138"/>
      <c r="I856" s="138"/>
      <c r="J856" s="138"/>
      <c r="K856" s="138"/>
      <c r="L856" s="138"/>
      <c r="M856" s="138"/>
      <c r="N856" s="139"/>
    </row>
    <row r="857" spans="1:14" x14ac:dyDescent="0.25">
      <c r="A857" s="26" t="s">
        <v>213</v>
      </c>
      <c r="N857" s="27"/>
    </row>
    <row r="858" spans="1:14" x14ac:dyDescent="0.25">
      <c r="A858" s="13">
        <v>0.5</v>
      </c>
      <c r="B858" s="8">
        <v>1</v>
      </c>
      <c r="C858" s="8">
        <v>0.2</v>
      </c>
      <c r="D858" s="8">
        <v>0.7</v>
      </c>
      <c r="E858" s="8">
        <v>0.3</v>
      </c>
      <c r="F858" s="8">
        <v>0.9</v>
      </c>
      <c r="G858" s="8">
        <v>1.2</v>
      </c>
      <c r="H858" s="8">
        <v>0.6</v>
      </c>
      <c r="I858" s="8">
        <v>0.4</v>
      </c>
      <c r="J858" s="8">
        <v>1.1000000000000001</v>
      </c>
      <c r="N858" s="27"/>
    </row>
    <row r="859" spans="1:14" x14ac:dyDescent="0.25">
      <c r="A859" s="13">
        <v>0.8</v>
      </c>
      <c r="B859" s="8">
        <v>0.5</v>
      </c>
      <c r="C859" s="8">
        <v>0.3</v>
      </c>
      <c r="D859" s="8">
        <v>0.6</v>
      </c>
      <c r="E859" s="8">
        <v>1</v>
      </c>
      <c r="F859" s="8">
        <v>0.4</v>
      </c>
      <c r="G859" s="8">
        <v>0.5</v>
      </c>
      <c r="H859" s="8">
        <v>0.7</v>
      </c>
      <c r="I859" s="8">
        <v>0.9</v>
      </c>
      <c r="J859" s="8">
        <v>1.3</v>
      </c>
      <c r="N859" s="27"/>
    </row>
    <row r="860" spans="1:14" x14ac:dyDescent="0.25">
      <c r="A860" s="13">
        <v>0.8</v>
      </c>
      <c r="B860" s="8">
        <v>0.6</v>
      </c>
      <c r="C860" s="8">
        <v>0.4</v>
      </c>
      <c r="D860" s="8">
        <v>0.7</v>
      </c>
      <c r="E860" s="8">
        <v>0.9</v>
      </c>
      <c r="F860" s="8">
        <v>0.5</v>
      </c>
      <c r="G860" s="8">
        <v>0.2</v>
      </c>
      <c r="H860" s="8">
        <v>1</v>
      </c>
      <c r="I860" s="8">
        <v>0.8</v>
      </c>
      <c r="J860" s="8">
        <v>0.3</v>
      </c>
      <c r="N860" s="27"/>
    </row>
    <row r="861" spans="1:14" x14ac:dyDescent="0.25">
      <c r="A861" s="13">
        <v>0.6</v>
      </c>
      <c r="B861" s="8">
        <v>0.4</v>
      </c>
      <c r="C861" s="8">
        <v>0.7</v>
      </c>
      <c r="D861" s="8">
        <v>0.9</v>
      </c>
      <c r="E861" s="8">
        <v>1.2</v>
      </c>
      <c r="F861" s="8">
        <v>0.8</v>
      </c>
      <c r="G861" s="8">
        <v>0.3</v>
      </c>
      <c r="H861" s="8">
        <v>0.6</v>
      </c>
      <c r="I861" s="8">
        <v>0.5</v>
      </c>
      <c r="J861" s="8">
        <v>0.4</v>
      </c>
      <c r="N861" s="27"/>
    </row>
    <row r="862" spans="1:14" x14ac:dyDescent="0.25">
      <c r="A862" s="13">
        <v>0.7</v>
      </c>
      <c r="B862" s="8">
        <v>0.9</v>
      </c>
      <c r="C862" s="8">
        <v>1.1000000000000001</v>
      </c>
      <c r="D862" s="8">
        <v>0.3</v>
      </c>
      <c r="E862" s="8">
        <v>1.4</v>
      </c>
      <c r="F862" s="8">
        <v>0</v>
      </c>
      <c r="G862" s="8">
        <v>9</v>
      </c>
      <c r="H862" s="8">
        <v>0.6</v>
      </c>
      <c r="I862" s="8">
        <v>0.2</v>
      </c>
      <c r="J862" s="8">
        <v>1.5</v>
      </c>
      <c r="N862" s="27"/>
    </row>
    <row r="863" spans="1:14" x14ac:dyDescent="0.25">
      <c r="A863" s="13">
        <v>1</v>
      </c>
      <c r="B863" s="8">
        <v>0.6</v>
      </c>
      <c r="C863" s="8">
        <v>0.4</v>
      </c>
      <c r="D863" s="8">
        <v>0.7</v>
      </c>
      <c r="E863" s="8">
        <v>1</v>
      </c>
      <c r="F863" s="8">
        <v>0.8</v>
      </c>
      <c r="G863" s="8">
        <v>0.3</v>
      </c>
      <c r="H863" s="8">
        <v>0.5</v>
      </c>
      <c r="I863" s="8">
        <v>0.8</v>
      </c>
      <c r="J863" s="8">
        <v>0.6</v>
      </c>
      <c r="N863" s="27"/>
    </row>
    <row r="864" spans="1:14" x14ac:dyDescent="0.25">
      <c r="A864" s="13">
        <v>0.3</v>
      </c>
      <c r="B864" s="8">
        <v>0.9</v>
      </c>
      <c r="C864" s="8">
        <v>0.4</v>
      </c>
      <c r="D864" s="8">
        <v>0.7</v>
      </c>
      <c r="E864" s="8">
        <v>0.9</v>
      </c>
      <c r="F864" s="8">
        <v>1</v>
      </c>
      <c r="G864" s="8">
        <v>0.8</v>
      </c>
      <c r="H864" s="8">
        <v>0.3</v>
      </c>
      <c r="I864" s="8">
        <v>0.5</v>
      </c>
      <c r="J864" s="8">
        <v>0.6</v>
      </c>
      <c r="N864" s="27"/>
    </row>
    <row r="865" spans="1:14" x14ac:dyDescent="0.25">
      <c r="A865" s="13">
        <v>0.4</v>
      </c>
      <c r="B865" s="8">
        <v>0.7</v>
      </c>
      <c r="C865" s="8">
        <v>0.9</v>
      </c>
      <c r="D865" s="8">
        <v>1.1000000000000001</v>
      </c>
      <c r="E865" s="8">
        <v>0.8</v>
      </c>
      <c r="F865" s="8">
        <v>0.3</v>
      </c>
      <c r="G865" s="8">
        <v>0.5</v>
      </c>
      <c r="H865" s="8">
        <v>0.6</v>
      </c>
      <c r="I865" s="8">
        <v>0.4</v>
      </c>
      <c r="J865" s="8">
        <v>0.7</v>
      </c>
      <c r="N865" s="27"/>
    </row>
    <row r="866" spans="1:14" x14ac:dyDescent="0.25">
      <c r="A866" s="13">
        <v>0.9</v>
      </c>
      <c r="B866" s="8">
        <v>1</v>
      </c>
      <c r="C866" s="8">
        <v>0.8</v>
      </c>
      <c r="D866" s="8">
        <v>0.3</v>
      </c>
      <c r="E866" s="8">
        <v>0.5</v>
      </c>
      <c r="F866" s="8">
        <v>0.6</v>
      </c>
      <c r="G866" s="8">
        <v>0.4</v>
      </c>
      <c r="H866" s="8">
        <v>0.7</v>
      </c>
      <c r="I866" s="8">
        <v>0.9</v>
      </c>
      <c r="J866" s="8">
        <v>1.1000000000000001</v>
      </c>
      <c r="N866" s="27"/>
    </row>
    <row r="867" spans="1:14" x14ac:dyDescent="0.25">
      <c r="A867" s="13">
        <v>0.8</v>
      </c>
      <c r="B867" s="8">
        <v>0.3</v>
      </c>
      <c r="C867" s="8">
        <v>0.5</v>
      </c>
      <c r="D867" s="8">
        <v>0.6</v>
      </c>
      <c r="E867" s="8">
        <v>0.4</v>
      </c>
      <c r="F867" s="8">
        <v>0.7</v>
      </c>
      <c r="G867" s="8">
        <v>0.9</v>
      </c>
      <c r="H867" s="8">
        <v>1</v>
      </c>
      <c r="I867" s="8">
        <v>0.8</v>
      </c>
      <c r="J867" s="8">
        <v>0.3</v>
      </c>
      <c r="N867" s="27"/>
    </row>
    <row r="868" spans="1:14" x14ac:dyDescent="0.25">
      <c r="A868" s="13">
        <v>0.5</v>
      </c>
      <c r="B868" s="8">
        <v>0.6</v>
      </c>
      <c r="C868" s="8">
        <v>0.4</v>
      </c>
      <c r="D868" s="8">
        <v>0.7</v>
      </c>
      <c r="E868" s="8">
        <v>0.9</v>
      </c>
      <c r="F868" s="8">
        <v>1.1000000000000001</v>
      </c>
      <c r="G868" s="8">
        <v>0.8</v>
      </c>
      <c r="H868" s="8">
        <v>0.3</v>
      </c>
      <c r="I868" s="8">
        <v>0.5</v>
      </c>
      <c r="J868" s="8">
        <v>0.6</v>
      </c>
      <c r="N868" s="27"/>
    </row>
    <row r="869" spans="1:14" x14ac:dyDescent="0.25">
      <c r="A869" s="13">
        <v>0.4</v>
      </c>
      <c r="B869" s="8">
        <v>0.7</v>
      </c>
      <c r="C869" s="8">
        <v>0.9</v>
      </c>
      <c r="D869" s="8">
        <v>1</v>
      </c>
      <c r="E869" s="8">
        <v>0.8</v>
      </c>
      <c r="F869" s="8">
        <v>0.3</v>
      </c>
      <c r="G869" s="8">
        <v>0.5</v>
      </c>
      <c r="H869" s="8">
        <v>0.6</v>
      </c>
      <c r="I869" s="8">
        <v>0.4</v>
      </c>
      <c r="J869" s="8">
        <v>0.7</v>
      </c>
      <c r="N869" s="27"/>
    </row>
    <row r="870" spans="1:14" x14ac:dyDescent="0.25">
      <c r="A870" s="13">
        <v>0.9</v>
      </c>
      <c r="B870" s="8">
        <v>1.1000000000000001</v>
      </c>
      <c r="N870" s="27"/>
    </row>
    <row r="871" spans="1:14" x14ac:dyDescent="0.25">
      <c r="A871" s="26"/>
      <c r="N871" s="27"/>
    </row>
    <row r="872" spans="1:14" x14ac:dyDescent="0.25">
      <c r="A872" s="93" t="s">
        <v>10</v>
      </c>
      <c r="B872" s="94"/>
      <c r="C872" s="94"/>
      <c r="D872" s="94"/>
      <c r="E872" s="94"/>
      <c r="F872" s="94"/>
      <c r="G872" s="94"/>
      <c r="H872" s="94"/>
      <c r="I872" s="94"/>
      <c r="J872" s="94"/>
      <c r="K872" s="94"/>
      <c r="L872" s="94"/>
      <c r="M872" s="94"/>
      <c r="N872" s="95"/>
    </row>
    <row r="873" spans="1:14" x14ac:dyDescent="0.25">
      <c r="A873" s="16"/>
      <c r="B873" s="15"/>
      <c r="C873" s="15"/>
      <c r="D873" s="15"/>
      <c r="E873" s="15"/>
      <c r="F873" s="15"/>
      <c r="G873" s="15"/>
      <c r="H873" s="15"/>
      <c r="I873" s="15"/>
      <c r="J873" s="15"/>
      <c r="K873" s="15"/>
      <c r="L873" s="15"/>
      <c r="M873" s="15"/>
      <c r="N873" s="17"/>
    </row>
    <row r="874" spans="1:14" x14ac:dyDescent="0.25">
      <c r="A874" s="28" t="s">
        <v>214</v>
      </c>
      <c r="B874" s="29"/>
      <c r="C874" s="29"/>
      <c r="D874" s="29"/>
      <c r="E874" s="29"/>
      <c r="F874" s="29"/>
      <c r="G874" s="29"/>
      <c r="H874" s="29"/>
      <c r="I874" s="29"/>
      <c r="J874" s="29"/>
      <c r="N874" s="27"/>
    </row>
    <row r="875" spans="1:14" x14ac:dyDescent="0.25">
      <c r="A875" s="30" t="s">
        <v>2</v>
      </c>
      <c r="B875" s="10" t="s">
        <v>98</v>
      </c>
      <c r="C875" s="10">
        <f>_xlfn.QUARTILE.EXC($A$858:$J$870,1)</f>
        <v>0.4</v>
      </c>
      <c r="N875" s="27"/>
    </row>
    <row r="876" spans="1:14" x14ac:dyDescent="0.25">
      <c r="A876" s="26"/>
      <c r="B876" s="10" t="s">
        <v>186</v>
      </c>
      <c r="C876" s="10">
        <f>_xlfn.QUARTILE.EXC($A$858:$J$870,2)</f>
        <v>0.7</v>
      </c>
      <c r="N876" s="27"/>
    </row>
    <row r="877" spans="1:14" x14ac:dyDescent="0.25">
      <c r="A877" s="26"/>
      <c r="B877" s="10" t="s">
        <v>99</v>
      </c>
      <c r="C877" s="10">
        <f>_xlfn.QUARTILE.EXC($A$858:$J$870,3)</f>
        <v>0.9</v>
      </c>
      <c r="N877" s="27"/>
    </row>
    <row r="878" spans="1:14" x14ac:dyDescent="0.25">
      <c r="A878" s="26"/>
      <c r="N878" s="27"/>
    </row>
    <row r="879" spans="1:14" x14ac:dyDescent="0.25">
      <c r="A879" s="28" t="s">
        <v>215</v>
      </c>
      <c r="B879" s="29"/>
      <c r="C879" s="29"/>
      <c r="D879" s="29"/>
      <c r="E879" s="29"/>
      <c r="F879" s="29"/>
      <c r="G879" s="29"/>
      <c r="H879" s="29"/>
      <c r="I879" s="29"/>
      <c r="J879" s="29"/>
      <c r="N879" s="27"/>
    </row>
    <row r="880" spans="1:14" x14ac:dyDescent="0.25">
      <c r="A880" s="30" t="s">
        <v>2</v>
      </c>
      <c r="B880" s="9" t="s">
        <v>189</v>
      </c>
      <c r="C880" s="9"/>
      <c r="D880" s="10">
        <f>_xlfn.PERCENTILE.EXC($A$858:$J$870,25/100)</f>
        <v>0.4</v>
      </c>
      <c r="N880" s="27"/>
    </row>
    <row r="881" spans="1:14" x14ac:dyDescent="0.25">
      <c r="A881" s="26"/>
      <c r="B881" s="9" t="s">
        <v>197</v>
      </c>
      <c r="C881" s="9"/>
      <c r="D881" s="10">
        <f>_xlfn.PERCENTILE.EXC($A$858:$J$870,50/100)</f>
        <v>0.7</v>
      </c>
      <c r="N881" s="27"/>
    </row>
    <row r="882" spans="1:14" ht="16.5" thickBot="1" x14ac:dyDescent="0.3">
      <c r="A882" s="38"/>
      <c r="B882" s="22" t="s">
        <v>190</v>
      </c>
      <c r="C882" s="22"/>
      <c r="D882" s="18">
        <f>_xlfn.PERCENTILE.EXC($A$858:$J$870,75/100)</f>
        <v>0.9</v>
      </c>
      <c r="E882" s="33"/>
      <c r="F882" s="33"/>
      <c r="G882" s="33"/>
      <c r="H882" s="33"/>
      <c r="I882" s="33"/>
      <c r="J882" s="33"/>
      <c r="K882" s="33"/>
      <c r="L882" s="33"/>
      <c r="M882" s="33"/>
      <c r="N882" s="34"/>
    </row>
    <row r="884" spans="1:14" ht="30" customHeight="1" x14ac:dyDescent="0.25">
      <c r="A884" s="141" t="s">
        <v>216</v>
      </c>
      <c r="B884" s="141"/>
      <c r="C884" s="141"/>
      <c r="D884" s="141"/>
      <c r="E884" s="141"/>
      <c r="F884" s="141"/>
      <c r="G884" s="141"/>
      <c r="H884" s="141"/>
      <c r="I884" s="141"/>
      <c r="J884" s="141"/>
      <c r="K884" s="141"/>
      <c r="L884" s="141"/>
      <c r="M884" s="141"/>
      <c r="N884" s="141"/>
    </row>
    <row r="885" spans="1:14" ht="16.5" thickBot="1" x14ac:dyDescent="0.3"/>
    <row r="886" spans="1:14" x14ac:dyDescent="0.25">
      <c r="A886" s="111" t="s">
        <v>217</v>
      </c>
      <c r="B886" s="132"/>
      <c r="C886" s="132"/>
      <c r="D886" s="132"/>
      <c r="E886" s="132"/>
      <c r="F886" s="132"/>
      <c r="G886" s="132"/>
      <c r="H886" s="132"/>
      <c r="I886" s="132"/>
      <c r="J886" s="132"/>
      <c r="K886" s="132"/>
      <c r="L886" s="132"/>
      <c r="M886" s="132"/>
      <c r="N886" s="133"/>
    </row>
    <row r="887" spans="1:14" x14ac:dyDescent="0.25">
      <c r="A887" s="134"/>
      <c r="B887" s="135"/>
      <c r="C887" s="135"/>
      <c r="D887" s="135"/>
      <c r="E887" s="135"/>
      <c r="F887" s="135"/>
      <c r="G887" s="135"/>
      <c r="H887" s="135"/>
      <c r="I887" s="135"/>
      <c r="J887" s="135"/>
      <c r="K887" s="135"/>
      <c r="L887" s="135"/>
      <c r="M887" s="135"/>
      <c r="N887" s="136"/>
    </row>
    <row r="888" spans="1:14" x14ac:dyDescent="0.25">
      <c r="A888" s="134"/>
      <c r="B888" s="135"/>
      <c r="C888" s="135"/>
      <c r="D888" s="135"/>
      <c r="E888" s="135"/>
      <c r="F888" s="135"/>
      <c r="G888" s="135"/>
      <c r="H888" s="135"/>
      <c r="I888" s="135"/>
      <c r="J888" s="135"/>
      <c r="K888" s="135"/>
      <c r="L888" s="135"/>
      <c r="M888" s="135"/>
      <c r="N888" s="136"/>
    </row>
    <row r="889" spans="1:14" ht="16.5" thickBot="1" x14ac:dyDescent="0.3">
      <c r="A889" s="137"/>
      <c r="B889" s="138"/>
      <c r="C889" s="138"/>
      <c r="D889" s="138"/>
      <c r="E889" s="138"/>
      <c r="F889" s="138"/>
      <c r="G889" s="138"/>
      <c r="H889" s="138"/>
      <c r="I889" s="138"/>
      <c r="J889" s="138"/>
      <c r="K889" s="138"/>
      <c r="L889" s="138"/>
      <c r="M889" s="138"/>
      <c r="N889" s="139"/>
    </row>
    <row r="890" spans="1:14" x14ac:dyDescent="0.25">
      <c r="A890" s="26" t="s">
        <v>218</v>
      </c>
      <c r="N890" s="27"/>
    </row>
    <row r="891" spans="1:14" x14ac:dyDescent="0.25">
      <c r="A891" s="26" t="s">
        <v>219</v>
      </c>
      <c r="N891" s="27"/>
    </row>
    <row r="892" spans="1:14" x14ac:dyDescent="0.25">
      <c r="A892" s="21" t="s">
        <v>220</v>
      </c>
      <c r="B892" s="7"/>
      <c r="C892" s="8">
        <v>10</v>
      </c>
      <c r="D892" s="8">
        <v>12</v>
      </c>
      <c r="E892" s="8">
        <v>15</v>
      </c>
      <c r="F892" s="8">
        <v>18</v>
      </c>
      <c r="G892" s="8">
        <v>20</v>
      </c>
      <c r="H892" s="8">
        <v>22</v>
      </c>
      <c r="I892" s="8">
        <v>25</v>
      </c>
      <c r="J892" s="8">
        <v>28</v>
      </c>
      <c r="K892" s="8">
        <v>30</v>
      </c>
      <c r="L892" s="8">
        <v>32</v>
      </c>
      <c r="M892" s="8">
        <v>35</v>
      </c>
      <c r="N892" s="43">
        <v>38</v>
      </c>
    </row>
    <row r="893" spans="1:14" x14ac:dyDescent="0.25">
      <c r="A893" s="21" t="s">
        <v>221</v>
      </c>
      <c r="B893" s="7"/>
      <c r="C893" s="8">
        <v>50</v>
      </c>
      <c r="D893" s="8">
        <v>55</v>
      </c>
      <c r="E893" s="8">
        <v>60</v>
      </c>
      <c r="F893" s="8">
        <v>65</v>
      </c>
      <c r="G893" s="8">
        <v>70</v>
      </c>
      <c r="H893" s="8">
        <v>75</v>
      </c>
      <c r="I893" s="8">
        <v>80</v>
      </c>
      <c r="J893" s="8">
        <v>85</v>
      </c>
      <c r="K893" s="8">
        <v>90</v>
      </c>
      <c r="L893" s="8">
        <v>95</v>
      </c>
      <c r="M893" s="8">
        <v>100</v>
      </c>
      <c r="N893" s="43">
        <v>105</v>
      </c>
    </row>
    <row r="894" spans="1:14" x14ac:dyDescent="0.25">
      <c r="A894" s="26"/>
      <c r="N894" s="27"/>
    </row>
    <row r="895" spans="1:14" x14ac:dyDescent="0.25">
      <c r="A895" s="93" t="s">
        <v>10</v>
      </c>
      <c r="B895" s="94"/>
      <c r="C895" s="94"/>
      <c r="D895" s="94"/>
      <c r="E895" s="94"/>
      <c r="F895" s="94"/>
      <c r="G895" s="94"/>
      <c r="H895" s="94"/>
      <c r="I895" s="94"/>
      <c r="J895" s="94"/>
      <c r="K895" s="94"/>
      <c r="L895" s="94"/>
      <c r="M895" s="94"/>
      <c r="N895" s="95"/>
    </row>
    <row r="896" spans="1:14" x14ac:dyDescent="0.25">
      <c r="A896" s="16"/>
      <c r="B896" s="15"/>
      <c r="C896" s="15"/>
      <c r="D896" s="15"/>
      <c r="E896" s="15"/>
      <c r="F896" s="15"/>
      <c r="G896" s="15"/>
      <c r="H896" s="15"/>
      <c r="I896" s="15"/>
      <c r="J896" s="15"/>
      <c r="K896" s="15"/>
      <c r="L896" s="15"/>
      <c r="M896" s="15"/>
      <c r="N896" s="17"/>
    </row>
    <row r="897" spans="1:14" x14ac:dyDescent="0.25">
      <c r="A897" s="28" t="s">
        <v>320</v>
      </c>
      <c r="B897" s="29"/>
      <c r="C897" s="29"/>
      <c r="D897" s="29"/>
      <c r="E897" s="29"/>
      <c r="F897" s="29"/>
      <c r="G897" s="29"/>
      <c r="H897" s="29"/>
      <c r="I897" s="29"/>
      <c r="J897" s="29"/>
      <c r="K897" s="29"/>
      <c r="L897" s="29"/>
      <c r="M897" s="29"/>
      <c r="N897" s="44"/>
    </row>
    <row r="898" spans="1:14" x14ac:dyDescent="0.25">
      <c r="A898" s="28" t="s">
        <v>319</v>
      </c>
      <c r="B898" s="29"/>
      <c r="C898" s="29"/>
      <c r="D898" s="29"/>
      <c r="E898" s="29"/>
      <c r="F898" s="29"/>
      <c r="G898" s="29"/>
      <c r="N898" s="27"/>
    </row>
    <row r="899" spans="1:14" x14ac:dyDescent="0.25">
      <c r="A899" s="30" t="s">
        <v>2</v>
      </c>
      <c r="B899" s="10">
        <f>CORREL(C892:N892,C893:N893)</f>
        <v>0.99921031003664817</v>
      </c>
      <c r="N899" s="27"/>
    </row>
    <row r="900" spans="1:14" x14ac:dyDescent="0.25">
      <c r="A900" s="26"/>
      <c r="B900" s="9" t="s">
        <v>318</v>
      </c>
      <c r="C900" s="9"/>
      <c r="D900" s="9"/>
      <c r="E900" s="9"/>
      <c r="F900" s="9"/>
      <c r="G900" s="9"/>
      <c r="H900" s="9"/>
      <c r="I900" s="9"/>
      <c r="N900" s="27"/>
    </row>
    <row r="901" spans="1:14" ht="16.5" thickBot="1" x14ac:dyDescent="0.3">
      <c r="A901" s="38"/>
      <c r="B901" s="22" t="s">
        <v>263</v>
      </c>
      <c r="C901" s="22"/>
      <c r="D901" s="22"/>
      <c r="E901" s="22"/>
      <c r="F901" s="22"/>
      <c r="G901" s="22"/>
      <c r="H901" s="22"/>
      <c r="I901" s="22"/>
      <c r="J901" s="33"/>
      <c r="K901" s="33"/>
      <c r="L901" s="33"/>
      <c r="M901" s="33"/>
      <c r="N901" s="34"/>
    </row>
    <row r="902" spans="1:14" ht="16.5" thickBot="1" x14ac:dyDescent="0.3"/>
    <row r="903" spans="1:14" x14ac:dyDescent="0.25">
      <c r="A903" s="111" t="s">
        <v>223</v>
      </c>
      <c r="B903" s="132"/>
      <c r="C903" s="132"/>
      <c r="D903" s="132"/>
      <c r="E903" s="132"/>
      <c r="F903" s="132"/>
      <c r="G903" s="132"/>
      <c r="H903" s="132"/>
      <c r="I903" s="132"/>
      <c r="J903" s="132"/>
      <c r="K903" s="132"/>
      <c r="L903" s="132"/>
      <c r="M903" s="132"/>
      <c r="N903" s="133"/>
    </row>
    <row r="904" spans="1:14" x14ac:dyDescent="0.25">
      <c r="A904" s="134"/>
      <c r="B904" s="135"/>
      <c r="C904" s="135"/>
      <c r="D904" s="135"/>
      <c r="E904" s="135"/>
      <c r="F904" s="135"/>
      <c r="G904" s="135"/>
      <c r="H904" s="135"/>
      <c r="I904" s="135"/>
      <c r="J904" s="135"/>
      <c r="K904" s="135"/>
      <c r="L904" s="135"/>
      <c r="M904" s="135"/>
      <c r="N904" s="136"/>
    </row>
    <row r="905" spans="1:14" x14ac:dyDescent="0.25">
      <c r="A905" s="134"/>
      <c r="B905" s="135"/>
      <c r="C905" s="135"/>
      <c r="D905" s="135"/>
      <c r="E905" s="135"/>
      <c r="F905" s="135"/>
      <c r="G905" s="135"/>
      <c r="H905" s="135"/>
      <c r="I905" s="135"/>
      <c r="J905" s="135"/>
      <c r="K905" s="135"/>
      <c r="L905" s="135"/>
      <c r="M905" s="135"/>
      <c r="N905" s="136"/>
    </row>
    <row r="906" spans="1:14" ht="16.5" thickBot="1" x14ac:dyDescent="0.3">
      <c r="A906" s="137"/>
      <c r="B906" s="138"/>
      <c r="C906" s="138"/>
      <c r="D906" s="138"/>
      <c r="E906" s="138"/>
      <c r="F906" s="138"/>
      <c r="G906" s="138"/>
      <c r="H906" s="138"/>
      <c r="I906" s="138"/>
      <c r="J906" s="138"/>
      <c r="K906" s="138"/>
      <c r="L906" s="138"/>
      <c r="M906" s="138"/>
      <c r="N906" s="139"/>
    </row>
    <row r="907" spans="1:14" x14ac:dyDescent="0.25">
      <c r="A907" s="26" t="s">
        <v>222</v>
      </c>
      <c r="N907" s="27"/>
    </row>
    <row r="908" spans="1:14" x14ac:dyDescent="0.25">
      <c r="A908" s="100" t="s">
        <v>224</v>
      </c>
      <c r="B908" s="140"/>
      <c r="C908" s="8">
        <v>45</v>
      </c>
      <c r="D908" s="8">
        <v>47</v>
      </c>
      <c r="E908" s="8">
        <v>48</v>
      </c>
      <c r="F908" s="8">
        <v>50</v>
      </c>
      <c r="G908" s="8">
        <v>52</v>
      </c>
      <c r="H908" s="8">
        <v>53</v>
      </c>
      <c r="I908" s="8">
        <v>55</v>
      </c>
      <c r="J908" s="8">
        <v>56</v>
      </c>
      <c r="K908" s="8">
        <v>58</v>
      </c>
      <c r="L908" s="8">
        <v>60</v>
      </c>
      <c r="N908" s="27"/>
    </row>
    <row r="909" spans="1:14" x14ac:dyDescent="0.25">
      <c r="A909" s="45"/>
      <c r="B909" s="46"/>
      <c r="C909" s="8">
        <v>62</v>
      </c>
      <c r="D909" s="8">
        <v>64</v>
      </c>
      <c r="E909" s="8">
        <v>65</v>
      </c>
      <c r="F909" s="8">
        <v>67</v>
      </c>
      <c r="G909" s="8">
        <v>69</v>
      </c>
      <c r="H909" s="8">
        <v>70</v>
      </c>
      <c r="I909" s="8">
        <v>72</v>
      </c>
      <c r="J909" s="8">
        <v>74</v>
      </c>
      <c r="K909" s="8">
        <v>76</v>
      </c>
      <c r="L909" s="8">
        <v>77</v>
      </c>
      <c r="N909" s="27"/>
    </row>
    <row r="910" spans="1:14" x14ac:dyDescent="0.25">
      <c r="A910" s="100" t="s">
        <v>225</v>
      </c>
      <c r="B910" s="140"/>
      <c r="C910" s="8">
        <v>52</v>
      </c>
      <c r="D910" s="8">
        <v>54</v>
      </c>
      <c r="E910" s="8">
        <v>55</v>
      </c>
      <c r="F910" s="8">
        <v>57</v>
      </c>
      <c r="G910" s="8">
        <v>59</v>
      </c>
      <c r="H910" s="8">
        <v>60</v>
      </c>
      <c r="I910" s="8">
        <v>61</v>
      </c>
      <c r="J910" s="8">
        <v>62</v>
      </c>
      <c r="K910" s="8">
        <v>64</v>
      </c>
      <c r="L910" s="8">
        <v>66</v>
      </c>
      <c r="N910" s="27"/>
    </row>
    <row r="911" spans="1:14" x14ac:dyDescent="0.25">
      <c r="A911" s="26"/>
      <c r="C911" s="8">
        <v>67</v>
      </c>
      <c r="D911" s="8">
        <v>69</v>
      </c>
      <c r="E911" s="8">
        <v>71</v>
      </c>
      <c r="F911" s="8">
        <v>73</v>
      </c>
      <c r="G911" s="8">
        <v>74</v>
      </c>
      <c r="H911" s="8">
        <v>76</v>
      </c>
      <c r="I911" s="8">
        <v>78</v>
      </c>
      <c r="J911" s="8">
        <v>80</v>
      </c>
      <c r="K911" s="8">
        <v>82</v>
      </c>
      <c r="L911" s="8">
        <v>83</v>
      </c>
      <c r="N911" s="27"/>
    </row>
    <row r="912" spans="1:14" x14ac:dyDescent="0.25">
      <c r="A912" s="26"/>
      <c r="N912" s="27"/>
    </row>
    <row r="913" spans="1:14" x14ac:dyDescent="0.25">
      <c r="A913" s="93" t="s">
        <v>10</v>
      </c>
      <c r="B913" s="94"/>
      <c r="C913" s="94"/>
      <c r="D913" s="94"/>
      <c r="E913" s="94"/>
      <c r="F913" s="94"/>
      <c r="G913" s="94"/>
      <c r="H913" s="94"/>
      <c r="I913" s="94"/>
      <c r="J913" s="94"/>
      <c r="K913" s="94"/>
      <c r="L913" s="94"/>
      <c r="M913" s="94"/>
      <c r="N913" s="95"/>
    </row>
    <row r="914" spans="1:14" x14ac:dyDescent="0.25">
      <c r="A914" s="16"/>
      <c r="B914" s="15"/>
      <c r="C914" s="15"/>
      <c r="D914" s="15"/>
      <c r="E914" s="15"/>
      <c r="F914" s="15"/>
      <c r="G914" s="15"/>
      <c r="H914" s="15"/>
      <c r="I914" s="15"/>
      <c r="J914" s="15"/>
      <c r="K914" s="15"/>
      <c r="L914" s="15"/>
      <c r="M914" s="15"/>
      <c r="N914" s="17"/>
    </row>
    <row r="915" spans="1:14" x14ac:dyDescent="0.25">
      <c r="A915" s="28" t="s">
        <v>322</v>
      </c>
      <c r="B915" s="29"/>
      <c r="C915" s="29"/>
      <c r="D915" s="29"/>
      <c r="E915" s="29"/>
      <c r="F915" s="29"/>
      <c r="G915" s="29"/>
      <c r="H915" s="29"/>
      <c r="I915" s="29"/>
      <c r="J915" s="29"/>
      <c r="K915" s="29"/>
      <c r="L915" s="29"/>
      <c r="M915" s="29"/>
      <c r="N915" s="44"/>
    </row>
    <row r="916" spans="1:14" x14ac:dyDescent="0.25">
      <c r="A916" s="28" t="s">
        <v>321</v>
      </c>
      <c r="B916" s="29"/>
      <c r="C916" s="29"/>
      <c r="D916" s="29"/>
      <c r="N916" s="27"/>
    </row>
    <row r="917" spans="1:14" x14ac:dyDescent="0.25">
      <c r="A917" s="30" t="s">
        <v>2</v>
      </c>
      <c r="B917" s="10">
        <f>_xlfn.COVARIANCE.P(C908:L909,C910:L911)</f>
        <v>92.65</v>
      </c>
      <c r="N917" s="27"/>
    </row>
    <row r="918" spans="1:14" ht="16.5" thickBot="1" x14ac:dyDescent="0.3">
      <c r="A918" s="38"/>
      <c r="B918" s="47" t="s">
        <v>264</v>
      </c>
      <c r="C918" s="22"/>
      <c r="D918" s="22"/>
      <c r="E918" s="22"/>
      <c r="F918" s="22"/>
      <c r="G918" s="22"/>
      <c r="H918" s="22"/>
      <c r="I918" s="22"/>
      <c r="J918" s="22"/>
      <c r="K918" s="22"/>
      <c r="L918" s="33"/>
      <c r="M918" s="33"/>
      <c r="N918" s="34"/>
    </row>
    <row r="919" spans="1:14" ht="16.5" thickBot="1" x14ac:dyDescent="0.3"/>
    <row r="920" spans="1:14" x14ac:dyDescent="0.25">
      <c r="A920" s="111" t="s">
        <v>226</v>
      </c>
      <c r="B920" s="132"/>
      <c r="C920" s="132"/>
      <c r="D920" s="132"/>
      <c r="E920" s="132"/>
      <c r="F920" s="132"/>
      <c r="G920" s="132"/>
      <c r="H920" s="132"/>
      <c r="I920" s="132"/>
      <c r="J920" s="132"/>
      <c r="K920" s="132"/>
      <c r="L920" s="132"/>
      <c r="M920" s="132"/>
      <c r="N920" s="133"/>
    </row>
    <row r="921" spans="1:14" x14ac:dyDescent="0.25">
      <c r="A921" s="134"/>
      <c r="B921" s="135"/>
      <c r="C921" s="135"/>
      <c r="D921" s="135"/>
      <c r="E921" s="135"/>
      <c r="F921" s="135"/>
      <c r="G921" s="135"/>
      <c r="H921" s="135"/>
      <c r="I921" s="135"/>
      <c r="J921" s="135"/>
      <c r="K921" s="135"/>
      <c r="L921" s="135"/>
      <c r="M921" s="135"/>
      <c r="N921" s="136"/>
    </row>
    <row r="922" spans="1:14" x14ac:dyDescent="0.25">
      <c r="A922" s="134"/>
      <c r="B922" s="135"/>
      <c r="C922" s="135"/>
      <c r="D922" s="135"/>
      <c r="E922" s="135"/>
      <c r="F922" s="135"/>
      <c r="G922" s="135"/>
      <c r="H922" s="135"/>
      <c r="I922" s="135"/>
      <c r="J922" s="135"/>
      <c r="K922" s="135"/>
      <c r="L922" s="135"/>
      <c r="M922" s="135"/>
      <c r="N922" s="136"/>
    </row>
    <row r="923" spans="1:14" ht="16.5" thickBot="1" x14ac:dyDescent="0.3">
      <c r="A923" s="137"/>
      <c r="B923" s="138"/>
      <c r="C923" s="138"/>
      <c r="D923" s="138"/>
      <c r="E923" s="138"/>
      <c r="F923" s="138"/>
      <c r="G923" s="138"/>
      <c r="H923" s="138"/>
      <c r="I923" s="138"/>
      <c r="J923" s="138"/>
      <c r="K923" s="138"/>
      <c r="L923" s="138"/>
      <c r="M923" s="138"/>
      <c r="N923" s="139"/>
    </row>
    <row r="924" spans="1:14" x14ac:dyDescent="0.25">
      <c r="A924" s="26" t="s">
        <v>227</v>
      </c>
      <c r="N924" s="27"/>
    </row>
    <row r="925" spans="1:14" x14ac:dyDescent="0.25">
      <c r="A925" s="98" t="s">
        <v>228</v>
      </c>
      <c r="B925" s="99"/>
      <c r="C925" s="8">
        <v>10</v>
      </c>
      <c r="D925" s="8">
        <v>12</v>
      </c>
      <c r="E925" s="8">
        <v>15</v>
      </c>
      <c r="F925" s="8">
        <v>18</v>
      </c>
      <c r="G925" s="8">
        <v>20</v>
      </c>
      <c r="H925" s="8">
        <v>22</v>
      </c>
      <c r="I925" s="8">
        <v>25</v>
      </c>
      <c r="J925" s="8">
        <v>28</v>
      </c>
      <c r="K925" s="8">
        <v>30</v>
      </c>
      <c r="L925" s="8">
        <v>32</v>
      </c>
      <c r="N925" s="27"/>
    </row>
    <row r="926" spans="1:14" x14ac:dyDescent="0.25">
      <c r="A926" s="26"/>
      <c r="C926" s="8">
        <v>35</v>
      </c>
      <c r="D926" s="8">
        <v>38</v>
      </c>
      <c r="E926" s="8">
        <v>40</v>
      </c>
      <c r="F926" s="8">
        <v>42</v>
      </c>
      <c r="G926" s="8">
        <v>45</v>
      </c>
      <c r="H926" s="8">
        <v>48</v>
      </c>
      <c r="I926" s="8">
        <v>50</v>
      </c>
      <c r="J926" s="8">
        <v>52</v>
      </c>
      <c r="K926" s="8">
        <v>55</v>
      </c>
      <c r="L926" s="8">
        <v>58</v>
      </c>
      <c r="N926" s="27"/>
    </row>
    <row r="927" spans="1:14" x14ac:dyDescent="0.25">
      <c r="A927" s="26"/>
      <c r="C927" s="8">
        <v>60</v>
      </c>
      <c r="D927" s="8">
        <v>62</v>
      </c>
      <c r="E927" s="8">
        <v>65</v>
      </c>
      <c r="F927" s="8">
        <v>68</v>
      </c>
      <c r="G927" s="8">
        <v>70</v>
      </c>
      <c r="H927" s="8">
        <v>72</v>
      </c>
      <c r="I927" s="8">
        <v>75</v>
      </c>
      <c r="J927" s="8">
        <v>78</v>
      </c>
      <c r="K927" s="8">
        <v>80</v>
      </c>
      <c r="L927" s="8">
        <v>82</v>
      </c>
      <c r="N927" s="27"/>
    </row>
    <row r="928" spans="1:14" x14ac:dyDescent="0.25">
      <c r="A928" s="100" t="s">
        <v>229</v>
      </c>
      <c r="B928" s="101"/>
      <c r="C928" s="8">
        <v>60</v>
      </c>
      <c r="D928" s="8">
        <v>65</v>
      </c>
      <c r="E928" s="8">
        <v>70</v>
      </c>
      <c r="F928" s="8">
        <v>75</v>
      </c>
      <c r="G928" s="8">
        <v>80</v>
      </c>
      <c r="H928" s="8">
        <v>82</v>
      </c>
      <c r="I928" s="8">
        <v>85</v>
      </c>
      <c r="J928" s="8">
        <v>88</v>
      </c>
      <c r="K928" s="8">
        <v>90</v>
      </c>
      <c r="L928" s="8">
        <v>92</v>
      </c>
      <c r="N928" s="27"/>
    </row>
    <row r="929" spans="1:14" x14ac:dyDescent="0.25">
      <c r="A929" s="26"/>
      <c r="C929" s="8">
        <v>93</v>
      </c>
      <c r="D929" s="8">
        <v>95</v>
      </c>
      <c r="E929" s="8">
        <v>96</v>
      </c>
      <c r="F929" s="8">
        <v>97</v>
      </c>
      <c r="G929" s="8">
        <v>98</v>
      </c>
      <c r="H929" s="8">
        <v>99</v>
      </c>
      <c r="I929" s="8">
        <v>100</v>
      </c>
      <c r="J929" s="8">
        <v>102</v>
      </c>
      <c r="K929" s="8">
        <v>105</v>
      </c>
      <c r="L929" s="8">
        <v>106</v>
      </c>
      <c r="N929" s="27"/>
    </row>
    <row r="930" spans="1:14" x14ac:dyDescent="0.25">
      <c r="A930" s="26"/>
      <c r="C930" s="8">
        <v>107</v>
      </c>
      <c r="D930" s="8">
        <v>108</v>
      </c>
      <c r="E930" s="8">
        <v>110</v>
      </c>
      <c r="F930" s="8">
        <v>112</v>
      </c>
      <c r="G930" s="8">
        <v>114</v>
      </c>
      <c r="H930" s="8">
        <v>115</v>
      </c>
      <c r="I930" s="8">
        <v>116</v>
      </c>
      <c r="J930" s="8">
        <v>118</v>
      </c>
      <c r="K930" s="8">
        <v>120</v>
      </c>
      <c r="L930" s="8">
        <v>122</v>
      </c>
      <c r="N930" s="27"/>
    </row>
    <row r="931" spans="1:14" x14ac:dyDescent="0.25">
      <c r="A931" s="26"/>
      <c r="N931" s="27"/>
    </row>
    <row r="932" spans="1:14" x14ac:dyDescent="0.25">
      <c r="A932" s="93" t="s">
        <v>10</v>
      </c>
      <c r="B932" s="94"/>
      <c r="C932" s="94"/>
      <c r="D932" s="94"/>
      <c r="E932" s="94"/>
      <c r="F932" s="94"/>
      <c r="G932" s="94"/>
      <c r="H932" s="94"/>
      <c r="I932" s="94"/>
      <c r="J932" s="94"/>
      <c r="K932" s="94"/>
      <c r="L932" s="94"/>
      <c r="M932" s="94"/>
      <c r="N932" s="95"/>
    </row>
    <row r="933" spans="1:14" x14ac:dyDescent="0.25">
      <c r="A933" s="16"/>
      <c r="B933" s="15"/>
      <c r="C933" s="15"/>
      <c r="D933" s="15"/>
      <c r="E933" s="15"/>
      <c r="F933" s="15"/>
      <c r="G933" s="15"/>
      <c r="H933" s="15"/>
      <c r="I933" s="15"/>
      <c r="J933" s="15"/>
      <c r="K933" s="15"/>
      <c r="L933" s="15"/>
      <c r="M933" s="15"/>
      <c r="N933" s="17"/>
    </row>
    <row r="934" spans="1:14" x14ac:dyDescent="0.25">
      <c r="A934" s="28" t="s">
        <v>326</v>
      </c>
      <c r="B934" s="29"/>
      <c r="C934" s="29"/>
      <c r="D934" s="29"/>
      <c r="E934" s="29"/>
      <c r="F934" s="29"/>
      <c r="G934" s="29"/>
      <c r="H934" s="29"/>
      <c r="I934" s="29"/>
      <c r="J934" s="29"/>
      <c r="K934" s="29"/>
      <c r="L934" s="29"/>
      <c r="M934" s="29"/>
      <c r="N934" s="44"/>
    </row>
    <row r="935" spans="1:14" x14ac:dyDescent="0.25">
      <c r="A935" s="28" t="s">
        <v>325</v>
      </c>
      <c r="B935" s="29"/>
      <c r="C935" s="29"/>
      <c r="D935" s="29"/>
      <c r="E935" s="29"/>
      <c r="F935" s="29"/>
      <c r="N935" s="27"/>
    </row>
    <row r="936" spans="1:14" x14ac:dyDescent="0.25">
      <c r="A936" s="30" t="s">
        <v>2</v>
      </c>
      <c r="B936" s="10">
        <f>CORREL(C925:L927,C928:L930)</f>
        <v>0.97729508301867352</v>
      </c>
      <c r="N936" s="27"/>
    </row>
    <row r="937" spans="1:14" x14ac:dyDescent="0.25">
      <c r="A937" s="26"/>
      <c r="B937" s="9" t="s">
        <v>323</v>
      </c>
      <c r="C937" s="9"/>
      <c r="D937" s="9"/>
      <c r="E937" s="9"/>
      <c r="F937" s="9"/>
      <c r="G937" s="9"/>
      <c r="H937" s="9"/>
      <c r="I937" s="9"/>
      <c r="N937" s="27"/>
    </row>
    <row r="938" spans="1:14" ht="16.5" thickBot="1" x14ac:dyDescent="0.3">
      <c r="A938" s="38"/>
      <c r="B938" s="22" t="s">
        <v>324</v>
      </c>
      <c r="C938" s="22"/>
      <c r="D938" s="22"/>
      <c r="E938" s="22"/>
      <c r="F938" s="22"/>
      <c r="G938" s="22"/>
      <c r="H938" s="22"/>
      <c r="I938" s="22"/>
      <c r="J938" s="33"/>
      <c r="K938" s="33"/>
      <c r="L938" s="33"/>
      <c r="M938" s="33"/>
      <c r="N938" s="34"/>
    </row>
    <row r="940" spans="1:14" ht="30" customHeight="1" x14ac:dyDescent="0.25">
      <c r="A940" s="141" t="s">
        <v>230</v>
      </c>
      <c r="B940" s="141"/>
      <c r="C940" s="141"/>
      <c r="D940" s="141"/>
      <c r="E940" s="141"/>
      <c r="F940" s="141"/>
      <c r="G940" s="141"/>
      <c r="H940" s="141"/>
      <c r="I940" s="141"/>
      <c r="J940" s="141"/>
      <c r="K940" s="141"/>
      <c r="L940" s="141"/>
      <c r="M940" s="141"/>
      <c r="N940" s="141"/>
    </row>
    <row r="942" spans="1:14" x14ac:dyDescent="0.25">
      <c r="A942" s="92" t="s">
        <v>231</v>
      </c>
      <c r="B942" s="92"/>
      <c r="C942" s="92"/>
    </row>
    <row r="943" spans="1:14" ht="16.5" thickBot="1" x14ac:dyDescent="0.3"/>
    <row r="944" spans="1:14" x14ac:dyDescent="0.25">
      <c r="A944" s="142" t="s">
        <v>232</v>
      </c>
      <c r="B944" s="132"/>
      <c r="C944" s="132"/>
      <c r="D944" s="132"/>
      <c r="E944" s="132"/>
      <c r="F944" s="132"/>
      <c r="G944" s="132"/>
      <c r="H944" s="132"/>
      <c r="I944" s="132"/>
      <c r="J944" s="132"/>
      <c r="K944" s="132"/>
      <c r="L944" s="132"/>
      <c r="M944" s="132"/>
      <c r="N944" s="133"/>
    </row>
    <row r="945" spans="1:14" x14ac:dyDescent="0.25">
      <c r="A945" s="134"/>
      <c r="B945" s="135"/>
      <c r="C945" s="135"/>
      <c r="D945" s="135"/>
      <c r="E945" s="135"/>
      <c r="F945" s="135"/>
      <c r="G945" s="135"/>
      <c r="H945" s="135"/>
      <c r="I945" s="135"/>
      <c r="J945" s="135"/>
      <c r="K945" s="135"/>
      <c r="L945" s="135"/>
      <c r="M945" s="135"/>
      <c r="N945" s="136"/>
    </row>
    <row r="946" spans="1:14" x14ac:dyDescent="0.25">
      <c r="A946" s="134"/>
      <c r="B946" s="135"/>
      <c r="C946" s="135"/>
      <c r="D946" s="135"/>
      <c r="E946" s="135"/>
      <c r="F946" s="135"/>
      <c r="G946" s="135"/>
      <c r="H946" s="135"/>
      <c r="I946" s="135"/>
      <c r="J946" s="135"/>
      <c r="K946" s="135"/>
      <c r="L946" s="135"/>
      <c r="M946" s="135"/>
      <c r="N946" s="136"/>
    </row>
    <row r="947" spans="1:14" ht="16.5" thickBot="1" x14ac:dyDescent="0.3">
      <c r="A947" s="137"/>
      <c r="B947" s="138"/>
      <c r="C947" s="138"/>
      <c r="D947" s="138"/>
      <c r="E947" s="138"/>
      <c r="F947" s="138"/>
      <c r="G947" s="138"/>
      <c r="H947" s="138"/>
      <c r="I947" s="138"/>
      <c r="J947" s="138"/>
      <c r="K947" s="138"/>
      <c r="L947" s="138"/>
      <c r="M947" s="138"/>
      <c r="N947" s="139"/>
    </row>
    <row r="948" spans="1:14" x14ac:dyDescent="0.25">
      <c r="A948" s="30" t="s">
        <v>2</v>
      </c>
      <c r="B948" s="9" t="s">
        <v>266</v>
      </c>
      <c r="C948" s="9"/>
      <c r="D948" s="9">
        <v>100</v>
      </c>
      <c r="F948" s="48"/>
      <c r="N948" s="27"/>
    </row>
    <row r="949" spans="1:14" x14ac:dyDescent="0.25">
      <c r="A949" s="26"/>
      <c r="B949" s="9" t="s">
        <v>267</v>
      </c>
      <c r="C949" s="9"/>
      <c r="D949" s="9">
        <v>5</v>
      </c>
      <c r="N949" s="27"/>
    </row>
    <row r="950" spans="1:14" x14ac:dyDescent="0.25">
      <c r="A950" s="26"/>
      <c r="B950" s="9" t="s">
        <v>265</v>
      </c>
      <c r="C950" s="9"/>
      <c r="D950" s="9">
        <f>(1/6)</f>
        <v>0.16666666666666666</v>
      </c>
      <c r="N950" s="27"/>
    </row>
    <row r="951" spans="1:14" x14ac:dyDescent="0.25">
      <c r="A951" s="26"/>
      <c r="B951" s="63" t="s">
        <v>329</v>
      </c>
      <c r="C951" s="64"/>
      <c r="D951" s="65"/>
      <c r="N951" s="27"/>
    </row>
    <row r="952" spans="1:14" ht="16.5" thickBot="1" x14ac:dyDescent="0.3">
      <c r="A952" s="38"/>
      <c r="B952" s="78" t="s">
        <v>330</v>
      </c>
      <c r="C952" s="22"/>
      <c r="D952" s="79">
        <f>_xlfn.BINOM.DIST(D949,D948,D950,FALSE)*10000</f>
        <v>2.9090311057530158</v>
      </c>
      <c r="E952" s="33"/>
      <c r="F952" s="33"/>
      <c r="G952" s="33"/>
      <c r="H952" s="33"/>
      <c r="I952" s="33"/>
      <c r="J952" s="33"/>
      <c r="K952" s="33"/>
      <c r="L952" s="33"/>
      <c r="M952" s="33"/>
      <c r="N952" s="34"/>
    </row>
    <row r="953" spans="1:14" ht="16.5" thickBot="1" x14ac:dyDescent="0.3"/>
    <row r="954" spans="1:14" x14ac:dyDescent="0.25">
      <c r="A954" s="111" t="s">
        <v>235</v>
      </c>
      <c r="B954" s="112"/>
      <c r="C954" s="112"/>
      <c r="D954" s="112"/>
      <c r="E954" s="112"/>
      <c r="F954" s="112"/>
      <c r="G954" s="112"/>
      <c r="H954" s="112"/>
      <c r="I954" s="112"/>
      <c r="J954" s="112"/>
      <c r="K954" s="112"/>
      <c r="L954" s="112"/>
      <c r="M954" s="112"/>
      <c r="N954" s="113"/>
    </row>
    <row r="955" spans="1:14" x14ac:dyDescent="0.25">
      <c r="A955" s="114"/>
      <c r="B955" s="115"/>
      <c r="C955" s="115"/>
      <c r="D955" s="115"/>
      <c r="E955" s="115"/>
      <c r="F955" s="115"/>
      <c r="G955" s="115"/>
      <c r="H955" s="115"/>
      <c r="I955" s="115"/>
      <c r="J955" s="115"/>
      <c r="K955" s="115"/>
      <c r="L955" s="115"/>
      <c r="M955" s="115"/>
      <c r="N955" s="116"/>
    </row>
    <row r="956" spans="1:14" x14ac:dyDescent="0.25">
      <c r="A956" s="114"/>
      <c r="B956" s="115"/>
      <c r="C956" s="115"/>
      <c r="D956" s="115"/>
      <c r="E956" s="115"/>
      <c r="F956" s="115"/>
      <c r="G956" s="115"/>
      <c r="H956" s="115"/>
      <c r="I956" s="115"/>
      <c r="J956" s="115"/>
      <c r="K956" s="115"/>
      <c r="L956" s="115"/>
      <c r="M956" s="115"/>
      <c r="N956" s="116"/>
    </row>
    <row r="957" spans="1:14" ht="16.5" thickBot="1" x14ac:dyDescent="0.3">
      <c r="A957" s="117"/>
      <c r="B957" s="118"/>
      <c r="C957" s="118"/>
      <c r="D957" s="118"/>
      <c r="E957" s="118"/>
      <c r="F957" s="118"/>
      <c r="G957" s="118"/>
      <c r="H957" s="118"/>
      <c r="I957" s="118"/>
      <c r="J957" s="118"/>
      <c r="K957" s="118"/>
      <c r="L957" s="118"/>
      <c r="M957" s="118"/>
      <c r="N957" s="119"/>
    </row>
    <row r="958" spans="1:14" x14ac:dyDescent="0.25">
      <c r="A958" s="30" t="s">
        <v>2</v>
      </c>
      <c r="B958" s="9" t="s">
        <v>268</v>
      </c>
      <c r="C958" s="9"/>
      <c r="D958" s="9">
        <v>52</v>
      </c>
      <c r="N958" s="27"/>
    </row>
    <row r="959" spans="1:14" x14ac:dyDescent="0.25">
      <c r="A959" s="26"/>
      <c r="B959" s="9" t="s">
        <v>269</v>
      </c>
      <c r="C959" s="9"/>
      <c r="D959" s="9">
        <v>13</v>
      </c>
      <c r="N959" s="27"/>
    </row>
    <row r="960" spans="1:14" x14ac:dyDescent="0.25">
      <c r="A960" s="26"/>
      <c r="B960" s="9" t="s">
        <v>270</v>
      </c>
      <c r="C960" s="9"/>
      <c r="D960" s="9">
        <v>5</v>
      </c>
      <c r="N960" s="27"/>
    </row>
    <row r="961" spans="1:14" x14ac:dyDescent="0.25">
      <c r="A961" s="26"/>
      <c r="B961" s="9" t="s">
        <v>265</v>
      </c>
      <c r="C961" s="9"/>
      <c r="D961" s="9">
        <v>2</v>
      </c>
      <c r="N961" s="27"/>
    </row>
    <row r="962" spans="1:14" x14ac:dyDescent="0.25">
      <c r="A962" s="26"/>
      <c r="B962" s="63" t="s">
        <v>331</v>
      </c>
      <c r="C962" s="64"/>
      <c r="D962" s="65"/>
      <c r="N962" s="27"/>
    </row>
    <row r="963" spans="1:14" ht="16.5" thickBot="1" x14ac:dyDescent="0.3">
      <c r="A963" s="38"/>
      <c r="B963" s="78" t="s">
        <v>280</v>
      </c>
      <c r="C963" s="22"/>
      <c r="D963" s="79">
        <f>_xlfn.HYPGEOM.DIST(D961,D960,D959,D958,FALSE)</f>
        <v>0.27427971188475386</v>
      </c>
      <c r="E963" s="33"/>
      <c r="F963" s="33"/>
      <c r="G963" s="33"/>
      <c r="H963" s="33"/>
      <c r="I963" s="33"/>
      <c r="J963" s="33"/>
      <c r="K963" s="33"/>
      <c r="L963" s="33"/>
      <c r="M963" s="33"/>
      <c r="N963" s="34"/>
    </row>
    <row r="964" spans="1:14" ht="16.5" thickBot="1" x14ac:dyDescent="0.3"/>
    <row r="965" spans="1:14" x14ac:dyDescent="0.25">
      <c r="A965" s="111" t="s">
        <v>236</v>
      </c>
      <c r="B965" s="112"/>
      <c r="C965" s="112"/>
      <c r="D965" s="112"/>
      <c r="E965" s="112"/>
      <c r="F965" s="112"/>
      <c r="G965" s="112"/>
      <c r="H965" s="112"/>
      <c r="I965" s="112"/>
      <c r="J965" s="112"/>
      <c r="K965" s="112"/>
      <c r="L965" s="112"/>
      <c r="M965" s="112"/>
      <c r="N965" s="113"/>
    </row>
    <row r="966" spans="1:14" x14ac:dyDescent="0.25">
      <c r="A966" s="114"/>
      <c r="B966" s="115"/>
      <c r="C966" s="115"/>
      <c r="D966" s="115"/>
      <c r="E966" s="115"/>
      <c r="F966" s="115"/>
      <c r="G966" s="115"/>
      <c r="H966" s="115"/>
      <c r="I966" s="115"/>
      <c r="J966" s="115"/>
      <c r="K966" s="115"/>
      <c r="L966" s="115"/>
      <c r="M966" s="115"/>
      <c r="N966" s="116"/>
    </row>
    <row r="967" spans="1:14" x14ac:dyDescent="0.25">
      <c r="A967" s="114"/>
      <c r="B967" s="115"/>
      <c r="C967" s="115"/>
      <c r="D967" s="115"/>
      <c r="E967" s="115"/>
      <c r="F967" s="115"/>
      <c r="G967" s="115"/>
      <c r="H967" s="115"/>
      <c r="I967" s="115"/>
      <c r="J967" s="115"/>
      <c r="K967" s="115"/>
      <c r="L967" s="115"/>
      <c r="M967" s="115"/>
      <c r="N967" s="116"/>
    </row>
    <row r="968" spans="1:14" ht="16.5" thickBot="1" x14ac:dyDescent="0.3">
      <c r="A968" s="117"/>
      <c r="B968" s="118"/>
      <c r="C968" s="118"/>
      <c r="D968" s="118"/>
      <c r="E968" s="118"/>
      <c r="F968" s="118"/>
      <c r="G968" s="118"/>
      <c r="H968" s="118"/>
      <c r="I968" s="118"/>
      <c r="J968" s="118"/>
      <c r="K968" s="118"/>
      <c r="L968" s="118"/>
      <c r="M968" s="118"/>
      <c r="N968" s="119"/>
    </row>
    <row r="969" spans="1:14" x14ac:dyDescent="0.25">
      <c r="A969" s="30" t="s">
        <v>2</v>
      </c>
      <c r="B969" s="9" t="s">
        <v>272</v>
      </c>
      <c r="C969" s="9"/>
      <c r="D969" s="9"/>
      <c r="E969" s="10">
        <v>10</v>
      </c>
      <c r="N969" s="27"/>
    </row>
    <row r="970" spans="1:14" x14ac:dyDescent="0.25">
      <c r="A970" s="26"/>
      <c r="B970" s="9" t="s">
        <v>271</v>
      </c>
      <c r="C970" s="9"/>
      <c r="D970" s="9"/>
      <c r="E970" s="10">
        <v>4</v>
      </c>
      <c r="N970" s="27"/>
    </row>
    <row r="971" spans="1:14" x14ac:dyDescent="0.25">
      <c r="A971" s="26"/>
      <c r="B971" s="9" t="s">
        <v>273</v>
      </c>
      <c r="C971" s="9"/>
      <c r="D971" s="10"/>
      <c r="E971" s="25">
        <v>0.25</v>
      </c>
      <c r="N971" s="27"/>
    </row>
    <row r="972" spans="1:14" x14ac:dyDescent="0.25">
      <c r="A972" s="26"/>
      <c r="B972" s="9" t="s">
        <v>265</v>
      </c>
      <c r="C972" s="9"/>
      <c r="D972" s="10"/>
      <c r="E972" s="49">
        <v>7</v>
      </c>
      <c r="N972" s="27"/>
    </row>
    <row r="973" spans="1:14" ht="16.5" thickBot="1" x14ac:dyDescent="0.3">
      <c r="A973" s="38"/>
      <c r="B973" s="80" t="s">
        <v>274</v>
      </c>
      <c r="C973" s="81"/>
      <c r="D973" s="82"/>
      <c r="E973" s="83">
        <f>_xlfn.BINOM.DIST(E972,E969,E971,TRUE)</f>
        <v>0.99958419799804688</v>
      </c>
      <c r="F973" s="33"/>
      <c r="G973" s="33"/>
      <c r="H973" s="33"/>
      <c r="I973" s="33"/>
      <c r="J973" s="33"/>
      <c r="K973" s="33"/>
      <c r="L973" s="33"/>
      <c r="M973" s="33"/>
      <c r="N973" s="34"/>
    </row>
    <row r="974" spans="1:14" ht="16.5" thickBot="1" x14ac:dyDescent="0.3">
      <c r="D974" s="1"/>
      <c r="E974" s="1"/>
    </row>
    <row r="975" spans="1:14" x14ac:dyDescent="0.25">
      <c r="A975" s="111" t="s">
        <v>237</v>
      </c>
      <c r="B975" s="112"/>
      <c r="C975" s="112"/>
      <c r="D975" s="112"/>
      <c r="E975" s="112"/>
      <c r="F975" s="112"/>
      <c r="G975" s="112"/>
      <c r="H975" s="112"/>
      <c r="I975" s="112"/>
      <c r="J975" s="112"/>
      <c r="K975" s="112"/>
      <c r="L975" s="112"/>
      <c r="M975" s="112"/>
      <c r="N975" s="113"/>
    </row>
    <row r="976" spans="1:14" x14ac:dyDescent="0.25">
      <c r="A976" s="114"/>
      <c r="B976" s="115"/>
      <c r="C976" s="115"/>
      <c r="D976" s="115"/>
      <c r="E976" s="115"/>
      <c r="F976" s="115"/>
      <c r="G976" s="115"/>
      <c r="H976" s="115"/>
      <c r="I976" s="115"/>
      <c r="J976" s="115"/>
      <c r="K976" s="115"/>
      <c r="L976" s="115"/>
      <c r="M976" s="115"/>
      <c r="N976" s="116"/>
    </row>
    <row r="977" spans="1:14" x14ac:dyDescent="0.25">
      <c r="A977" s="114"/>
      <c r="B977" s="115"/>
      <c r="C977" s="115"/>
      <c r="D977" s="115"/>
      <c r="E977" s="115"/>
      <c r="F977" s="115"/>
      <c r="G977" s="115"/>
      <c r="H977" s="115"/>
      <c r="I977" s="115"/>
      <c r="J977" s="115"/>
      <c r="K977" s="115"/>
      <c r="L977" s="115"/>
      <c r="M977" s="115"/>
      <c r="N977" s="116"/>
    </row>
    <row r="978" spans="1:14" ht="16.5" thickBot="1" x14ac:dyDescent="0.3">
      <c r="A978" s="117"/>
      <c r="B978" s="118"/>
      <c r="C978" s="118"/>
      <c r="D978" s="118"/>
      <c r="E978" s="118"/>
      <c r="F978" s="118"/>
      <c r="G978" s="118"/>
      <c r="H978" s="118"/>
      <c r="I978" s="118"/>
      <c r="J978" s="118"/>
      <c r="K978" s="118"/>
      <c r="L978" s="118"/>
      <c r="M978" s="118"/>
      <c r="N978" s="119"/>
    </row>
    <row r="979" spans="1:14" x14ac:dyDescent="0.25">
      <c r="A979" s="30" t="s">
        <v>2</v>
      </c>
      <c r="B979" s="9" t="s">
        <v>276</v>
      </c>
      <c r="C979" s="9"/>
      <c r="D979" s="9"/>
      <c r="E979" s="9">
        <v>30</v>
      </c>
      <c r="N979" s="27"/>
    </row>
    <row r="980" spans="1:14" x14ac:dyDescent="0.25">
      <c r="A980" s="26"/>
      <c r="B980" s="9" t="s">
        <v>275</v>
      </c>
      <c r="C980" s="9"/>
      <c r="D980" s="9"/>
      <c r="E980" s="9">
        <v>20</v>
      </c>
      <c r="N980" s="27"/>
    </row>
    <row r="981" spans="1:14" x14ac:dyDescent="0.25">
      <c r="A981" s="26"/>
      <c r="B981" s="9" t="s">
        <v>277</v>
      </c>
      <c r="C981" s="9"/>
      <c r="D981" s="9"/>
      <c r="E981" s="9">
        <v>10</v>
      </c>
      <c r="N981" s="27"/>
    </row>
    <row r="982" spans="1:14" x14ac:dyDescent="0.25">
      <c r="A982" s="26"/>
      <c r="B982" s="9" t="s">
        <v>278</v>
      </c>
      <c r="C982" s="9"/>
      <c r="D982" s="9"/>
      <c r="E982" s="9">
        <v>20</v>
      </c>
      <c r="N982" s="27"/>
    </row>
    <row r="983" spans="1:14" x14ac:dyDescent="0.25">
      <c r="A983" s="26"/>
      <c r="B983" s="9" t="s">
        <v>279</v>
      </c>
      <c r="C983" s="9"/>
      <c r="D983" s="9"/>
      <c r="E983" s="9">
        <v>3</v>
      </c>
      <c r="N983" s="27"/>
    </row>
    <row r="984" spans="1:14" x14ac:dyDescent="0.25">
      <c r="A984" s="26"/>
      <c r="B984" s="9" t="s">
        <v>265</v>
      </c>
      <c r="C984" s="9"/>
      <c r="D984" s="9"/>
      <c r="E984" s="9">
        <v>3</v>
      </c>
      <c r="N984" s="27"/>
    </row>
    <row r="985" spans="1:14" x14ac:dyDescent="0.25">
      <c r="A985" s="26"/>
      <c r="B985" s="63" t="s">
        <v>332</v>
      </c>
      <c r="C985" s="64"/>
      <c r="D985" s="64"/>
      <c r="E985" s="65"/>
      <c r="N985" s="27"/>
    </row>
    <row r="986" spans="1:14" ht="16.5" thickBot="1" x14ac:dyDescent="0.3">
      <c r="A986" s="38"/>
      <c r="B986" s="78" t="s">
        <v>281</v>
      </c>
      <c r="C986" s="22"/>
      <c r="D986" s="22"/>
      <c r="E986" s="79">
        <f>_xlfn.HYPGEOM.DIST(E984,E983,E980,60,FALSE)</f>
        <v>3.3313851548801864E-2</v>
      </c>
      <c r="F986" s="33"/>
      <c r="G986" s="33"/>
      <c r="H986" s="33"/>
      <c r="I986" s="33"/>
      <c r="J986" s="33"/>
      <c r="K986" s="33"/>
      <c r="L986" s="33"/>
      <c r="M986" s="33"/>
      <c r="N986" s="34"/>
    </row>
    <row r="987" spans="1:14" ht="16.5" thickBot="1" x14ac:dyDescent="0.3"/>
    <row r="988" spans="1:14" x14ac:dyDescent="0.25">
      <c r="A988" s="111" t="s">
        <v>238</v>
      </c>
      <c r="B988" s="112"/>
      <c r="C988" s="112"/>
      <c r="D988" s="112"/>
      <c r="E988" s="112"/>
      <c r="F988" s="112"/>
      <c r="G988" s="112"/>
      <c r="H988" s="112"/>
      <c r="I988" s="112"/>
      <c r="J988" s="112"/>
      <c r="K988" s="112"/>
      <c r="L988" s="112"/>
      <c r="M988" s="112"/>
      <c r="N988" s="113"/>
    </row>
    <row r="989" spans="1:14" x14ac:dyDescent="0.25">
      <c r="A989" s="114"/>
      <c r="B989" s="115"/>
      <c r="C989" s="115"/>
      <c r="D989" s="115"/>
      <c r="E989" s="115"/>
      <c r="F989" s="115"/>
      <c r="G989" s="115"/>
      <c r="H989" s="115"/>
      <c r="I989" s="115"/>
      <c r="J989" s="115"/>
      <c r="K989" s="115"/>
      <c r="L989" s="115"/>
      <c r="M989" s="115"/>
      <c r="N989" s="116"/>
    </row>
    <row r="990" spans="1:14" x14ac:dyDescent="0.25">
      <c r="A990" s="114"/>
      <c r="B990" s="115"/>
      <c r="C990" s="115"/>
      <c r="D990" s="115"/>
      <c r="E990" s="115"/>
      <c r="F990" s="115"/>
      <c r="G990" s="115"/>
      <c r="H990" s="115"/>
      <c r="I990" s="115"/>
      <c r="J990" s="115"/>
      <c r="K990" s="115"/>
      <c r="L990" s="115"/>
      <c r="M990" s="115"/>
      <c r="N990" s="116"/>
    </row>
    <row r="991" spans="1:14" ht="16.5" thickBot="1" x14ac:dyDescent="0.3">
      <c r="A991" s="117"/>
      <c r="B991" s="118"/>
      <c r="C991" s="118"/>
      <c r="D991" s="118"/>
      <c r="E991" s="118"/>
      <c r="F991" s="118"/>
      <c r="G991" s="118"/>
      <c r="H991" s="118"/>
      <c r="I991" s="118"/>
      <c r="J991" s="118"/>
      <c r="K991" s="118"/>
      <c r="L991" s="118"/>
      <c r="M991" s="118"/>
      <c r="N991" s="119"/>
    </row>
    <row r="992" spans="1:14" x14ac:dyDescent="0.25">
      <c r="A992" s="30" t="s">
        <v>2</v>
      </c>
      <c r="B992" s="9" t="s">
        <v>282</v>
      </c>
      <c r="C992" s="9"/>
      <c r="D992" s="9">
        <v>10</v>
      </c>
      <c r="N992" s="27"/>
    </row>
    <row r="993" spans="1:14" x14ac:dyDescent="0.25">
      <c r="A993" s="26"/>
      <c r="B993" s="9" t="s">
        <v>283</v>
      </c>
      <c r="C993" s="9"/>
      <c r="D993" s="9">
        <v>0.3</v>
      </c>
      <c r="N993" s="27"/>
    </row>
    <row r="994" spans="1:14" x14ac:dyDescent="0.25">
      <c r="A994" s="26"/>
      <c r="B994" s="9" t="s">
        <v>265</v>
      </c>
      <c r="C994" s="9"/>
      <c r="D994" s="9">
        <v>3</v>
      </c>
      <c r="N994" s="27"/>
    </row>
    <row r="995" spans="1:14" x14ac:dyDescent="0.25">
      <c r="A995" s="26"/>
      <c r="B995" s="63" t="s">
        <v>333</v>
      </c>
      <c r="C995" s="64"/>
      <c r="D995" s="65"/>
      <c r="N995" s="27"/>
    </row>
    <row r="996" spans="1:14" ht="16.5" thickBot="1" x14ac:dyDescent="0.3">
      <c r="A996" s="38"/>
      <c r="B996" s="78" t="s">
        <v>284</v>
      </c>
      <c r="C996" s="22"/>
      <c r="D996" s="79">
        <f>_xlfn.BINOM.DIST(D994,D992,D993,FALSE)</f>
        <v>0.26682793200000005</v>
      </c>
      <c r="E996" s="33"/>
      <c r="F996" s="33"/>
      <c r="G996" s="33"/>
      <c r="H996" s="33"/>
      <c r="I996" s="33"/>
      <c r="J996" s="33"/>
      <c r="K996" s="33"/>
      <c r="L996" s="33"/>
      <c r="M996" s="33"/>
      <c r="N996" s="34"/>
    </row>
    <row r="998" spans="1:14" x14ac:dyDescent="0.25">
      <c r="A998" s="92" t="s">
        <v>233</v>
      </c>
      <c r="B998" s="92"/>
      <c r="C998" s="92"/>
    </row>
    <row r="999" spans="1:14" ht="16.5" thickBot="1" x14ac:dyDescent="0.3"/>
    <row r="1000" spans="1:14" x14ac:dyDescent="0.25">
      <c r="A1000" s="111" t="s">
        <v>234</v>
      </c>
      <c r="B1000" s="112"/>
      <c r="C1000" s="112"/>
      <c r="D1000" s="112"/>
      <c r="E1000" s="112"/>
      <c r="F1000" s="112"/>
      <c r="G1000" s="112"/>
      <c r="H1000" s="112"/>
      <c r="I1000" s="112"/>
      <c r="J1000" s="112"/>
      <c r="K1000" s="112"/>
      <c r="L1000" s="112"/>
      <c r="M1000" s="112"/>
      <c r="N1000" s="113"/>
    </row>
    <row r="1001" spans="1:14" x14ac:dyDescent="0.25">
      <c r="A1001" s="114"/>
      <c r="B1001" s="115"/>
      <c r="C1001" s="115"/>
      <c r="D1001" s="115"/>
      <c r="E1001" s="115"/>
      <c r="F1001" s="115"/>
      <c r="G1001" s="115"/>
      <c r="H1001" s="115"/>
      <c r="I1001" s="115"/>
      <c r="J1001" s="115"/>
      <c r="K1001" s="115"/>
      <c r="L1001" s="115"/>
      <c r="M1001" s="115"/>
      <c r="N1001" s="116"/>
    </row>
    <row r="1002" spans="1:14" x14ac:dyDescent="0.25">
      <c r="A1002" s="114"/>
      <c r="B1002" s="115"/>
      <c r="C1002" s="115"/>
      <c r="D1002" s="115"/>
      <c r="E1002" s="115"/>
      <c r="F1002" s="115"/>
      <c r="G1002" s="115"/>
      <c r="H1002" s="115"/>
      <c r="I1002" s="115"/>
      <c r="J1002" s="115"/>
      <c r="K1002" s="115"/>
      <c r="L1002" s="115"/>
      <c r="M1002" s="115"/>
      <c r="N1002" s="116"/>
    </row>
    <row r="1003" spans="1:14" ht="16.5" thickBot="1" x14ac:dyDescent="0.3">
      <c r="A1003" s="117"/>
      <c r="B1003" s="118"/>
      <c r="C1003" s="118"/>
      <c r="D1003" s="118"/>
      <c r="E1003" s="118"/>
      <c r="F1003" s="118"/>
      <c r="G1003" s="118"/>
      <c r="H1003" s="118"/>
      <c r="I1003" s="118"/>
      <c r="J1003" s="118"/>
      <c r="K1003" s="118"/>
      <c r="L1003" s="118"/>
      <c r="M1003" s="118"/>
      <c r="N1003" s="119"/>
    </row>
    <row r="1004" spans="1:14" x14ac:dyDescent="0.25">
      <c r="A1004" s="30" t="s">
        <v>2</v>
      </c>
      <c r="B1004" s="9" t="s">
        <v>285</v>
      </c>
      <c r="C1004" s="9"/>
      <c r="D1004" s="9">
        <v>165</v>
      </c>
      <c r="N1004" s="27"/>
    </row>
    <row r="1005" spans="1:14" x14ac:dyDescent="0.25">
      <c r="A1005" s="26"/>
      <c r="B1005" s="9" t="s">
        <v>286</v>
      </c>
      <c r="C1005" s="9"/>
      <c r="D1005" s="9">
        <v>10</v>
      </c>
      <c r="N1005" s="27"/>
    </row>
    <row r="1006" spans="1:14" x14ac:dyDescent="0.25">
      <c r="A1006" s="26"/>
      <c r="B1006" s="9" t="s">
        <v>287</v>
      </c>
      <c r="C1006" s="9"/>
      <c r="D1006" s="9">
        <v>180</v>
      </c>
      <c r="N1006" s="27"/>
    </row>
    <row r="1007" spans="1:14" x14ac:dyDescent="0.25">
      <c r="A1007" s="26"/>
      <c r="B1007" s="63" t="s">
        <v>327</v>
      </c>
      <c r="C1007" s="64"/>
      <c r="D1007" s="65"/>
      <c r="N1007" s="27"/>
    </row>
    <row r="1008" spans="1:14" ht="16.5" thickBot="1" x14ac:dyDescent="0.3">
      <c r="A1008" s="38"/>
      <c r="B1008" s="78" t="s">
        <v>328</v>
      </c>
      <c r="C1008" s="22"/>
      <c r="D1008" s="79">
        <f>_xlfn.NORM.DIST(D1006,D1004,D1005,TRUE)</f>
        <v>0.93319279873114191</v>
      </c>
      <c r="E1008" s="33"/>
      <c r="F1008" s="33"/>
      <c r="G1008" s="33"/>
      <c r="H1008" s="50"/>
      <c r="I1008" s="33"/>
      <c r="J1008" s="33"/>
      <c r="K1008" s="33"/>
      <c r="L1008" s="33"/>
      <c r="M1008" s="33"/>
      <c r="N1008" s="34"/>
    </row>
    <row r="1009" spans="1:14" ht="16.5" thickBot="1" x14ac:dyDescent="0.3"/>
    <row r="1010" spans="1:14" x14ac:dyDescent="0.25">
      <c r="A1010" s="111" t="s">
        <v>288</v>
      </c>
      <c r="B1010" s="112"/>
      <c r="C1010" s="112"/>
      <c r="D1010" s="112"/>
      <c r="E1010" s="112"/>
      <c r="F1010" s="112"/>
      <c r="G1010" s="112"/>
      <c r="H1010" s="112"/>
      <c r="I1010" s="112"/>
      <c r="J1010" s="112"/>
      <c r="K1010" s="112"/>
      <c r="L1010" s="112"/>
      <c r="M1010" s="112"/>
      <c r="N1010" s="113"/>
    </row>
    <row r="1011" spans="1:14" x14ac:dyDescent="0.25">
      <c r="A1011" s="114"/>
      <c r="B1011" s="115"/>
      <c r="C1011" s="115"/>
      <c r="D1011" s="115"/>
      <c r="E1011" s="115"/>
      <c r="F1011" s="115"/>
      <c r="G1011" s="115"/>
      <c r="H1011" s="115"/>
      <c r="I1011" s="115"/>
      <c r="J1011" s="115"/>
      <c r="K1011" s="115"/>
      <c r="L1011" s="115"/>
      <c r="M1011" s="115"/>
      <c r="N1011" s="116"/>
    </row>
    <row r="1012" spans="1:14" x14ac:dyDescent="0.25">
      <c r="A1012" s="114"/>
      <c r="B1012" s="115"/>
      <c r="C1012" s="115"/>
      <c r="D1012" s="115"/>
      <c r="E1012" s="115"/>
      <c r="F1012" s="115"/>
      <c r="G1012" s="115"/>
      <c r="H1012" s="115"/>
      <c r="I1012" s="115"/>
      <c r="J1012" s="115"/>
      <c r="K1012" s="115"/>
      <c r="L1012" s="115"/>
      <c r="M1012" s="115"/>
      <c r="N1012" s="116"/>
    </row>
    <row r="1013" spans="1:14" ht="16.5" thickBot="1" x14ac:dyDescent="0.3">
      <c r="A1013" s="117"/>
      <c r="B1013" s="118"/>
      <c r="C1013" s="118"/>
      <c r="D1013" s="118"/>
      <c r="E1013" s="118"/>
      <c r="F1013" s="118"/>
      <c r="G1013" s="118"/>
      <c r="H1013" s="118"/>
      <c r="I1013" s="118"/>
      <c r="J1013" s="118"/>
      <c r="K1013" s="118"/>
      <c r="L1013" s="118"/>
      <c r="M1013" s="118"/>
      <c r="N1013" s="119"/>
    </row>
    <row r="1014" spans="1:14" x14ac:dyDescent="0.25">
      <c r="A1014" s="30" t="s">
        <v>2</v>
      </c>
      <c r="B1014" s="9" t="s">
        <v>289</v>
      </c>
      <c r="C1014" s="9"/>
      <c r="D1014" s="9">
        <v>5</v>
      </c>
      <c r="N1014" s="27"/>
    </row>
    <row r="1015" spans="1:14" x14ac:dyDescent="0.25">
      <c r="A1015" s="26"/>
      <c r="B1015" s="9" t="s">
        <v>290</v>
      </c>
      <c r="C1015" s="9"/>
      <c r="D1015" s="9">
        <v>3</v>
      </c>
      <c r="N1015" s="27"/>
    </row>
    <row r="1016" spans="1:14" x14ac:dyDescent="0.25">
      <c r="A1016" s="26"/>
      <c r="B1016" s="63" t="s">
        <v>331</v>
      </c>
      <c r="C1016" s="64"/>
      <c r="D1016" s="65"/>
      <c r="N1016" s="27"/>
    </row>
    <row r="1017" spans="1:14" ht="16.5" thickBot="1" x14ac:dyDescent="0.3">
      <c r="A1017" s="38"/>
      <c r="B1017" s="78" t="s">
        <v>334</v>
      </c>
      <c r="C1017" s="22"/>
      <c r="D1017" s="84">
        <f>EXPONDIST(D1015,D1014,TRUE)</f>
        <v>0.99999969409767953</v>
      </c>
      <c r="E1017" s="33"/>
      <c r="F1017" s="33"/>
      <c r="G1017" s="33"/>
      <c r="H1017" s="33"/>
      <c r="I1017" s="33"/>
      <c r="J1017" s="33"/>
      <c r="K1017" s="33"/>
      <c r="L1017" s="33"/>
      <c r="M1017" s="33"/>
      <c r="N1017" s="34"/>
    </row>
    <row r="1018" spans="1:14" ht="16.5" thickBot="1" x14ac:dyDescent="0.3"/>
    <row r="1019" spans="1:14" x14ac:dyDescent="0.25">
      <c r="A1019" s="111" t="s">
        <v>239</v>
      </c>
      <c r="B1019" s="112"/>
      <c r="C1019" s="112"/>
      <c r="D1019" s="112"/>
      <c r="E1019" s="112"/>
      <c r="F1019" s="112"/>
      <c r="G1019" s="112"/>
      <c r="H1019" s="112"/>
      <c r="I1019" s="112"/>
      <c r="J1019" s="112"/>
      <c r="K1019" s="112"/>
      <c r="L1019" s="112"/>
      <c r="M1019" s="112"/>
      <c r="N1019" s="113"/>
    </row>
    <row r="1020" spans="1:14" x14ac:dyDescent="0.25">
      <c r="A1020" s="114"/>
      <c r="B1020" s="115"/>
      <c r="C1020" s="115"/>
      <c r="D1020" s="115"/>
      <c r="E1020" s="115"/>
      <c r="F1020" s="115"/>
      <c r="G1020" s="115"/>
      <c r="H1020" s="115"/>
      <c r="I1020" s="115"/>
      <c r="J1020" s="115"/>
      <c r="K1020" s="115"/>
      <c r="L1020" s="115"/>
      <c r="M1020" s="115"/>
      <c r="N1020" s="116"/>
    </row>
    <row r="1021" spans="1:14" x14ac:dyDescent="0.25">
      <c r="A1021" s="114"/>
      <c r="B1021" s="115"/>
      <c r="C1021" s="115"/>
      <c r="D1021" s="115"/>
      <c r="E1021" s="115"/>
      <c r="F1021" s="115"/>
      <c r="G1021" s="115"/>
      <c r="H1021" s="115"/>
      <c r="I1021" s="115"/>
      <c r="J1021" s="115"/>
      <c r="K1021" s="115"/>
      <c r="L1021" s="115"/>
      <c r="M1021" s="115"/>
      <c r="N1021" s="116"/>
    </row>
    <row r="1022" spans="1:14" ht="16.5" thickBot="1" x14ac:dyDescent="0.3">
      <c r="A1022" s="117"/>
      <c r="B1022" s="118"/>
      <c r="C1022" s="118"/>
      <c r="D1022" s="118"/>
      <c r="E1022" s="118"/>
      <c r="F1022" s="118"/>
      <c r="G1022" s="118"/>
      <c r="H1022" s="118"/>
      <c r="I1022" s="118"/>
      <c r="J1022" s="118"/>
      <c r="K1022" s="118"/>
      <c r="L1022" s="118"/>
      <c r="M1022" s="118"/>
      <c r="N1022" s="119"/>
    </row>
    <row r="1023" spans="1:14" x14ac:dyDescent="0.25">
      <c r="A1023" s="30" t="s">
        <v>2</v>
      </c>
      <c r="B1023" s="143" t="s">
        <v>291</v>
      </c>
      <c r="C1023" s="143"/>
      <c r="D1023" s="9">
        <v>900</v>
      </c>
      <c r="E1023" s="1"/>
      <c r="N1023" s="27"/>
    </row>
    <row r="1024" spans="1:14" x14ac:dyDescent="0.25">
      <c r="A1024" s="26"/>
      <c r="B1024" s="143"/>
      <c r="C1024" s="143"/>
      <c r="D1024" s="12">
        <v>1100</v>
      </c>
      <c r="N1024" s="27"/>
    </row>
    <row r="1025" spans="1:14" x14ac:dyDescent="0.25">
      <c r="A1025" s="26"/>
      <c r="B1025" s="9" t="s">
        <v>28</v>
      </c>
      <c r="C1025" s="9"/>
      <c r="D1025" s="9">
        <v>1000</v>
      </c>
      <c r="K1025" s="51"/>
      <c r="N1025" s="27"/>
    </row>
    <row r="1026" spans="1:14" x14ac:dyDescent="0.25">
      <c r="A1026" s="26"/>
      <c r="B1026" s="9" t="s">
        <v>286</v>
      </c>
      <c r="C1026" s="9"/>
      <c r="D1026" s="9">
        <v>100</v>
      </c>
      <c r="K1026" s="51"/>
      <c r="N1026" s="27"/>
    </row>
    <row r="1027" spans="1:14" x14ac:dyDescent="0.25">
      <c r="A1027" s="26"/>
      <c r="B1027" s="63" t="s">
        <v>335</v>
      </c>
      <c r="C1027" s="64"/>
      <c r="D1027" s="65"/>
      <c r="K1027" s="51"/>
      <c r="N1027" s="27"/>
    </row>
    <row r="1028" spans="1:14" ht="16.5" thickBot="1" x14ac:dyDescent="0.3">
      <c r="A1028" s="38"/>
      <c r="B1028" s="78" t="s">
        <v>336</v>
      </c>
      <c r="C1028" s="22"/>
      <c r="D1028" s="79">
        <f>_xlfn.NORM.DIST(D1024,D1025,D1026,TRUE)-_xlfn.NORM.DIST(D1023,D1025,D1026,TRUE)</f>
        <v>0.68268949213708607</v>
      </c>
      <c r="E1028" s="33"/>
      <c r="F1028" s="33"/>
      <c r="G1028" s="33"/>
      <c r="H1028" s="33"/>
      <c r="I1028" s="33"/>
      <c r="J1028" s="33"/>
      <c r="K1028" s="50"/>
      <c r="L1028" s="33"/>
      <c r="M1028" s="33"/>
      <c r="N1028" s="34"/>
    </row>
    <row r="1029" spans="1:14" ht="16.5" thickBot="1" x14ac:dyDescent="0.3"/>
    <row r="1030" spans="1:14" x14ac:dyDescent="0.25">
      <c r="A1030" s="111" t="s">
        <v>346</v>
      </c>
      <c r="B1030" s="112"/>
      <c r="C1030" s="112"/>
      <c r="D1030" s="112"/>
      <c r="E1030" s="112"/>
      <c r="F1030" s="112"/>
      <c r="G1030" s="112"/>
      <c r="H1030" s="112"/>
      <c r="I1030" s="112"/>
      <c r="J1030" s="112"/>
      <c r="K1030" s="112"/>
      <c r="L1030" s="112"/>
      <c r="M1030" s="112"/>
      <c r="N1030" s="113"/>
    </row>
    <row r="1031" spans="1:14" x14ac:dyDescent="0.25">
      <c r="A1031" s="114"/>
      <c r="B1031" s="115"/>
      <c r="C1031" s="115"/>
      <c r="D1031" s="115"/>
      <c r="E1031" s="115"/>
      <c r="F1031" s="115"/>
      <c r="G1031" s="115"/>
      <c r="H1031" s="115"/>
      <c r="I1031" s="115"/>
      <c r="J1031" s="115"/>
      <c r="K1031" s="115"/>
      <c r="L1031" s="115"/>
      <c r="M1031" s="115"/>
      <c r="N1031" s="116"/>
    </row>
    <row r="1032" spans="1:14" x14ac:dyDescent="0.25">
      <c r="A1032" s="114"/>
      <c r="B1032" s="115"/>
      <c r="C1032" s="115"/>
      <c r="D1032" s="115"/>
      <c r="E1032" s="115"/>
      <c r="F1032" s="115"/>
      <c r="G1032" s="115"/>
      <c r="H1032" s="115"/>
      <c r="I1032" s="115"/>
      <c r="J1032" s="115"/>
      <c r="K1032" s="115"/>
      <c r="L1032" s="115"/>
      <c r="M1032" s="115"/>
      <c r="N1032" s="116"/>
    </row>
    <row r="1033" spans="1:14" ht="16.5" thickBot="1" x14ac:dyDescent="0.3">
      <c r="A1033" s="117"/>
      <c r="B1033" s="118"/>
      <c r="C1033" s="118"/>
      <c r="D1033" s="118"/>
      <c r="E1033" s="118"/>
      <c r="F1033" s="118"/>
      <c r="G1033" s="118"/>
      <c r="H1033" s="118"/>
      <c r="I1033" s="118"/>
      <c r="J1033" s="118"/>
      <c r="K1033" s="118"/>
      <c r="L1033" s="118"/>
      <c r="M1033" s="118"/>
      <c r="N1033" s="119"/>
    </row>
    <row r="1034" spans="1:14" ht="16.5" thickBot="1" x14ac:dyDescent="0.3">
      <c r="A1034" s="35" t="s">
        <v>2</v>
      </c>
      <c r="B1034" s="22" t="s">
        <v>337</v>
      </c>
      <c r="C1034" s="22"/>
      <c r="D1034" s="22"/>
      <c r="E1034" s="22"/>
      <c r="F1034" s="22">
        <f>(170-150)/(200-100)</f>
        <v>0.2</v>
      </c>
      <c r="G1034" s="33"/>
      <c r="H1034" s="33"/>
      <c r="I1034" s="33"/>
      <c r="J1034" s="33"/>
      <c r="K1034" s="33"/>
      <c r="L1034" s="33"/>
      <c r="M1034" s="33"/>
      <c r="N1034" s="34"/>
    </row>
    <row r="1035" spans="1:14" ht="16.5" thickBot="1" x14ac:dyDescent="0.3"/>
    <row r="1036" spans="1:14" x14ac:dyDescent="0.25">
      <c r="A1036" s="111" t="s">
        <v>240</v>
      </c>
      <c r="B1036" s="112"/>
      <c r="C1036" s="112"/>
      <c r="D1036" s="112"/>
      <c r="E1036" s="112"/>
      <c r="F1036" s="112"/>
      <c r="G1036" s="112"/>
      <c r="H1036" s="112"/>
      <c r="I1036" s="112"/>
      <c r="J1036" s="112"/>
      <c r="K1036" s="112"/>
      <c r="L1036" s="112"/>
      <c r="M1036" s="112"/>
      <c r="N1036" s="113"/>
    </row>
    <row r="1037" spans="1:14" x14ac:dyDescent="0.25">
      <c r="A1037" s="114"/>
      <c r="B1037" s="115"/>
      <c r="C1037" s="115"/>
      <c r="D1037" s="115"/>
      <c r="E1037" s="115"/>
      <c r="F1037" s="115"/>
      <c r="G1037" s="115"/>
      <c r="H1037" s="115"/>
      <c r="I1037" s="115"/>
      <c r="J1037" s="115"/>
      <c r="K1037" s="115"/>
      <c r="L1037" s="115"/>
      <c r="M1037" s="115"/>
      <c r="N1037" s="116"/>
    </row>
    <row r="1038" spans="1:14" x14ac:dyDescent="0.25">
      <c r="A1038" s="114"/>
      <c r="B1038" s="115"/>
      <c r="C1038" s="115"/>
      <c r="D1038" s="115"/>
      <c r="E1038" s="115"/>
      <c r="F1038" s="115"/>
      <c r="G1038" s="115"/>
      <c r="H1038" s="115"/>
      <c r="I1038" s="115"/>
      <c r="J1038" s="115"/>
      <c r="K1038" s="115"/>
      <c r="L1038" s="115"/>
      <c r="M1038" s="115"/>
      <c r="N1038" s="116"/>
    </row>
    <row r="1039" spans="1:14" ht="16.5" thickBot="1" x14ac:dyDescent="0.3">
      <c r="A1039" s="117"/>
      <c r="B1039" s="118"/>
      <c r="C1039" s="118"/>
      <c r="D1039" s="118"/>
      <c r="E1039" s="118"/>
      <c r="F1039" s="118"/>
      <c r="G1039" s="118"/>
      <c r="H1039" s="118"/>
      <c r="I1039" s="118"/>
      <c r="J1039" s="118"/>
      <c r="K1039" s="118"/>
      <c r="L1039" s="118"/>
      <c r="M1039" s="118"/>
      <c r="N1039" s="119"/>
    </row>
    <row r="1040" spans="1:14" x14ac:dyDescent="0.25">
      <c r="A1040" s="30" t="s">
        <v>2</v>
      </c>
      <c r="B1040" s="9" t="s">
        <v>292</v>
      </c>
      <c r="C1040" s="9"/>
      <c r="D1040" s="9">
        <v>20</v>
      </c>
      <c r="N1040" s="27"/>
    </row>
    <row r="1041" spans="1:14" x14ac:dyDescent="0.25">
      <c r="A1041" s="26"/>
      <c r="B1041" s="9" t="s">
        <v>293</v>
      </c>
      <c r="C1041" s="9"/>
      <c r="D1041" s="9">
        <v>15</v>
      </c>
      <c r="N1041" s="27"/>
    </row>
    <row r="1042" spans="1:14" x14ac:dyDescent="0.25">
      <c r="A1042" s="26"/>
      <c r="B1042" s="63" t="s">
        <v>338</v>
      </c>
      <c r="C1042" s="64"/>
      <c r="D1042" s="65"/>
      <c r="N1042" s="27"/>
    </row>
    <row r="1043" spans="1:14" ht="16.5" thickBot="1" x14ac:dyDescent="0.3">
      <c r="A1043" s="38"/>
      <c r="B1043" s="78" t="s">
        <v>339</v>
      </c>
      <c r="C1043" s="22"/>
      <c r="D1043" s="79">
        <f>_xlfn.EXPON.DIST(D1041,D1040,TRUE)</f>
        <v>1</v>
      </c>
      <c r="E1043" s="33"/>
      <c r="F1043" s="33"/>
      <c r="G1043" s="33"/>
      <c r="H1043" s="33"/>
      <c r="I1043" s="33"/>
      <c r="J1043" s="33"/>
      <c r="K1043" s="33"/>
      <c r="L1043" s="33"/>
      <c r="M1043" s="33"/>
      <c r="N1043" s="34"/>
    </row>
    <row r="1044" spans="1:14" ht="16.5" thickBot="1" x14ac:dyDescent="0.3"/>
    <row r="1045" spans="1:14" ht="30" customHeight="1" thickBot="1" x14ac:dyDescent="0.3">
      <c r="A1045" s="120" t="s">
        <v>241</v>
      </c>
      <c r="B1045" s="121"/>
      <c r="C1045" s="121"/>
      <c r="D1045" s="121"/>
      <c r="E1045" s="121"/>
      <c r="F1045" s="121"/>
      <c r="G1045" s="121"/>
      <c r="H1045" s="121"/>
      <c r="I1045" s="121"/>
      <c r="J1045" s="121"/>
      <c r="K1045" s="121"/>
      <c r="L1045" s="121"/>
      <c r="M1045" s="121"/>
      <c r="N1045" s="122"/>
    </row>
    <row r="1046" spans="1:14" x14ac:dyDescent="0.25">
      <c r="A1046" s="3"/>
    </row>
    <row r="1047" spans="1:14" x14ac:dyDescent="0.25">
      <c r="A1047" s="92" t="s">
        <v>242</v>
      </c>
      <c r="B1047" s="92"/>
      <c r="C1047" s="92"/>
    </row>
    <row r="1048" spans="1:14" ht="16.5" thickBot="1" x14ac:dyDescent="0.3"/>
    <row r="1049" spans="1:14" x14ac:dyDescent="0.25">
      <c r="A1049" s="111" t="s">
        <v>243</v>
      </c>
      <c r="B1049" s="112"/>
      <c r="C1049" s="112"/>
      <c r="D1049" s="112"/>
      <c r="E1049" s="112"/>
      <c r="F1049" s="112"/>
      <c r="G1049" s="112"/>
      <c r="H1049" s="112"/>
      <c r="I1049" s="112"/>
      <c r="J1049" s="112"/>
      <c r="K1049" s="112"/>
      <c r="L1049" s="112"/>
      <c r="M1049" s="112"/>
      <c r="N1049" s="113"/>
    </row>
    <row r="1050" spans="1:14" x14ac:dyDescent="0.25">
      <c r="A1050" s="114"/>
      <c r="B1050" s="115"/>
      <c r="C1050" s="115"/>
      <c r="D1050" s="115"/>
      <c r="E1050" s="115"/>
      <c r="F1050" s="115"/>
      <c r="G1050" s="115"/>
      <c r="H1050" s="115"/>
      <c r="I1050" s="115"/>
      <c r="J1050" s="115"/>
      <c r="K1050" s="115"/>
      <c r="L1050" s="115"/>
      <c r="M1050" s="115"/>
      <c r="N1050" s="116"/>
    </row>
    <row r="1051" spans="1:14" x14ac:dyDescent="0.25">
      <c r="A1051" s="114"/>
      <c r="B1051" s="115"/>
      <c r="C1051" s="115"/>
      <c r="D1051" s="115"/>
      <c r="E1051" s="115"/>
      <c r="F1051" s="115"/>
      <c r="G1051" s="115"/>
      <c r="H1051" s="115"/>
      <c r="I1051" s="115"/>
      <c r="J1051" s="115"/>
      <c r="K1051" s="115"/>
      <c r="L1051" s="115"/>
      <c r="M1051" s="115"/>
      <c r="N1051" s="116"/>
    </row>
    <row r="1052" spans="1:14" ht="16.5" thickBot="1" x14ac:dyDescent="0.3">
      <c r="A1052" s="117"/>
      <c r="B1052" s="118"/>
      <c r="C1052" s="118"/>
      <c r="D1052" s="118"/>
      <c r="E1052" s="118"/>
      <c r="F1052" s="118"/>
      <c r="G1052" s="118"/>
      <c r="H1052" s="118"/>
      <c r="I1052" s="118"/>
      <c r="J1052" s="118"/>
      <c r="K1052" s="118"/>
      <c r="L1052" s="118"/>
      <c r="M1052" s="118"/>
      <c r="N1052" s="119"/>
    </row>
    <row r="1053" spans="1:14" ht="16.5" thickBot="1" x14ac:dyDescent="0.3">
      <c r="A1053" s="35" t="s">
        <v>2</v>
      </c>
      <c r="B1053" s="22" t="s">
        <v>340</v>
      </c>
      <c r="C1053" s="22"/>
      <c r="D1053" s="22">
        <f>_xlfn.POISSON.DIST(3,2,)</f>
        <v>0.18044704431548364</v>
      </c>
      <c r="E1053" s="33"/>
      <c r="F1053" s="33"/>
      <c r="G1053" s="33"/>
      <c r="H1053" s="33"/>
      <c r="I1053" s="33"/>
      <c r="J1053" s="33"/>
      <c r="K1053" s="33"/>
      <c r="L1053" s="33"/>
      <c r="M1053" s="33"/>
      <c r="N1053" s="34"/>
    </row>
    <row r="1054" spans="1:14" ht="16.5" thickBot="1" x14ac:dyDescent="0.3"/>
    <row r="1055" spans="1:14" x14ac:dyDescent="0.25">
      <c r="A1055" s="111" t="s">
        <v>244</v>
      </c>
      <c r="B1055" s="112"/>
      <c r="C1055" s="112"/>
      <c r="D1055" s="112"/>
      <c r="E1055" s="112"/>
      <c r="F1055" s="112"/>
      <c r="G1055" s="112"/>
      <c r="H1055" s="112"/>
      <c r="I1055" s="112"/>
      <c r="J1055" s="112"/>
      <c r="K1055" s="112"/>
      <c r="L1055" s="112"/>
      <c r="M1055" s="112"/>
      <c r="N1055" s="113"/>
    </row>
    <row r="1056" spans="1:14" x14ac:dyDescent="0.25">
      <c r="A1056" s="114"/>
      <c r="B1056" s="115"/>
      <c r="C1056" s="115"/>
      <c r="D1056" s="115"/>
      <c r="E1056" s="115"/>
      <c r="F1056" s="115"/>
      <c r="G1056" s="115"/>
      <c r="H1056" s="115"/>
      <c r="I1056" s="115"/>
      <c r="J1056" s="115"/>
      <c r="K1056" s="115"/>
      <c r="L1056" s="115"/>
      <c r="M1056" s="115"/>
      <c r="N1056" s="116"/>
    </row>
    <row r="1057" spans="1:20" x14ac:dyDescent="0.25">
      <c r="A1057" s="114"/>
      <c r="B1057" s="115"/>
      <c r="C1057" s="115"/>
      <c r="D1057" s="115"/>
      <c r="E1057" s="115"/>
      <c r="F1057" s="115"/>
      <c r="G1057" s="115"/>
      <c r="H1057" s="115"/>
      <c r="I1057" s="115"/>
      <c r="J1057" s="115"/>
      <c r="K1057" s="115"/>
      <c r="L1057" s="115"/>
      <c r="M1057" s="115"/>
      <c r="N1057" s="116"/>
    </row>
    <row r="1058" spans="1:20" ht="16.5" thickBot="1" x14ac:dyDescent="0.3">
      <c r="A1058" s="117"/>
      <c r="B1058" s="118"/>
      <c r="C1058" s="118"/>
      <c r="D1058" s="118"/>
      <c r="E1058" s="118"/>
      <c r="F1058" s="118"/>
      <c r="G1058" s="118"/>
      <c r="H1058" s="118"/>
      <c r="I1058" s="118"/>
      <c r="J1058" s="118"/>
      <c r="K1058" s="118"/>
      <c r="L1058" s="118"/>
      <c r="M1058" s="118"/>
      <c r="N1058" s="119"/>
    </row>
    <row r="1059" spans="1:20" ht="16.5" thickBot="1" x14ac:dyDescent="0.3">
      <c r="A1059" s="35" t="s">
        <v>2</v>
      </c>
      <c r="B1059" s="22" t="s">
        <v>341</v>
      </c>
      <c r="C1059" s="22"/>
      <c r="D1059" s="22">
        <f>_xlfn.BINOM.DIST(3,10,0.3,)</f>
        <v>0.26682793200000005</v>
      </c>
      <c r="E1059" s="33"/>
      <c r="F1059" s="33"/>
      <c r="G1059" s="33"/>
      <c r="H1059" s="33"/>
      <c r="I1059" s="33"/>
      <c r="J1059" s="33"/>
      <c r="K1059" s="33"/>
      <c r="L1059" s="33"/>
      <c r="M1059" s="33"/>
      <c r="N1059" s="34"/>
    </row>
    <row r="1060" spans="1:20" ht="16.5" thickBot="1" x14ac:dyDescent="0.3"/>
    <row r="1061" spans="1:20" x14ac:dyDescent="0.25">
      <c r="A1061" s="111" t="s">
        <v>245</v>
      </c>
      <c r="B1061" s="112"/>
      <c r="C1061" s="112"/>
      <c r="D1061" s="112"/>
      <c r="E1061" s="112"/>
      <c r="F1061" s="112"/>
      <c r="G1061" s="112"/>
      <c r="H1061" s="112"/>
      <c r="I1061" s="112"/>
      <c r="J1061" s="112"/>
      <c r="K1061" s="112"/>
      <c r="L1061" s="112"/>
      <c r="M1061" s="112"/>
      <c r="N1061" s="113"/>
    </row>
    <row r="1062" spans="1:20" x14ac:dyDescent="0.25">
      <c r="A1062" s="114"/>
      <c r="B1062" s="115"/>
      <c r="C1062" s="115"/>
      <c r="D1062" s="115"/>
      <c r="E1062" s="115"/>
      <c r="F1062" s="115"/>
      <c r="G1062" s="115"/>
      <c r="H1062" s="115"/>
      <c r="I1062" s="115"/>
      <c r="J1062" s="115"/>
      <c r="K1062" s="115"/>
      <c r="L1062" s="115"/>
      <c r="M1062" s="115"/>
      <c r="N1062" s="116"/>
    </row>
    <row r="1063" spans="1:20" x14ac:dyDescent="0.25">
      <c r="A1063" s="114"/>
      <c r="B1063" s="115"/>
      <c r="C1063" s="115"/>
      <c r="D1063" s="115"/>
      <c r="E1063" s="115"/>
      <c r="F1063" s="115"/>
      <c r="G1063" s="115"/>
      <c r="H1063" s="115"/>
      <c r="I1063" s="115"/>
      <c r="J1063" s="115"/>
      <c r="K1063" s="115"/>
      <c r="L1063" s="115"/>
      <c r="M1063" s="115"/>
      <c r="N1063" s="116"/>
    </row>
    <row r="1064" spans="1:20" ht="16.5" thickBot="1" x14ac:dyDescent="0.3">
      <c r="A1064" s="117"/>
      <c r="B1064" s="118"/>
      <c r="C1064" s="118"/>
      <c r="D1064" s="118"/>
      <c r="E1064" s="118"/>
      <c r="F1064" s="118"/>
      <c r="G1064" s="118"/>
      <c r="H1064" s="118"/>
      <c r="I1064" s="118"/>
      <c r="J1064" s="118"/>
      <c r="K1064" s="118"/>
      <c r="L1064" s="118"/>
      <c r="M1064" s="118"/>
      <c r="N1064" s="119"/>
    </row>
    <row r="1065" spans="1:20" ht="16.5" thickBot="1" x14ac:dyDescent="0.3">
      <c r="A1065" s="35" t="s">
        <v>2</v>
      </c>
      <c r="B1065" s="22" t="s">
        <v>342</v>
      </c>
      <c r="C1065" s="22"/>
      <c r="D1065" s="22">
        <f>_xlfn.BINOM.DIST(0,3,1/6,TRUE)</f>
        <v>0.57870370370370372</v>
      </c>
      <c r="E1065" s="33"/>
      <c r="F1065" s="33"/>
      <c r="G1065" s="33"/>
      <c r="H1065" s="33"/>
      <c r="I1065" s="33"/>
      <c r="J1065" s="33"/>
      <c r="K1065" s="33"/>
      <c r="L1065" s="33"/>
      <c r="M1065" s="33"/>
      <c r="N1065" s="34"/>
    </row>
    <row r="1067" spans="1:20" x14ac:dyDescent="0.25">
      <c r="A1067" s="144" t="s">
        <v>246</v>
      </c>
      <c r="B1067" s="144"/>
      <c r="C1067" s="144"/>
      <c r="L1067" s="40"/>
    </row>
    <row r="1068" spans="1:20" ht="16.5" thickBot="1" x14ac:dyDescent="0.3">
      <c r="B1068" s="41"/>
      <c r="L1068" s="40"/>
    </row>
    <row r="1069" spans="1:20" x14ac:dyDescent="0.25">
      <c r="A1069" s="111" t="s">
        <v>247</v>
      </c>
      <c r="B1069" s="112"/>
      <c r="C1069" s="112"/>
      <c r="D1069" s="112"/>
      <c r="E1069" s="112"/>
      <c r="F1069" s="112"/>
      <c r="G1069" s="112"/>
      <c r="H1069" s="112"/>
      <c r="I1069" s="112"/>
      <c r="J1069" s="112"/>
      <c r="K1069" s="112"/>
      <c r="L1069" s="112"/>
      <c r="M1069" s="112"/>
      <c r="N1069" s="113"/>
      <c r="R1069" s="20"/>
      <c r="S1069" s="20"/>
      <c r="T1069" s="20"/>
    </row>
    <row r="1070" spans="1:20" x14ac:dyDescent="0.25">
      <c r="A1070" s="114"/>
      <c r="B1070" s="115"/>
      <c r="C1070" s="115"/>
      <c r="D1070" s="115"/>
      <c r="E1070" s="115"/>
      <c r="F1070" s="115"/>
      <c r="G1070" s="115"/>
      <c r="H1070" s="115"/>
      <c r="I1070" s="115"/>
      <c r="J1070" s="115"/>
      <c r="K1070" s="115"/>
      <c r="L1070" s="115"/>
      <c r="M1070" s="115"/>
      <c r="N1070" s="116"/>
      <c r="R1070" s="20"/>
      <c r="S1070" s="20"/>
      <c r="T1070" s="20"/>
    </row>
    <row r="1071" spans="1:20" x14ac:dyDescent="0.25">
      <c r="A1071" s="114"/>
      <c r="B1071" s="115"/>
      <c r="C1071" s="115"/>
      <c r="D1071" s="115"/>
      <c r="E1071" s="115"/>
      <c r="F1071" s="115"/>
      <c r="G1071" s="115"/>
      <c r="H1071" s="115"/>
      <c r="I1071" s="115"/>
      <c r="J1071" s="115"/>
      <c r="K1071" s="115"/>
      <c r="L1071" s="115"/>
      <c r="M1071" s="115"/>
      <c r="N1071" s="116"/>
      <c r="R1071" s="20"/>
      <c r="S1071" s="20"/>
      <c r="T1071" s="20"/>
    </row>
    <row r="1072" spans="1:20" ht="16.5" thickBot="1" x14ac:dyDescent="0.3">
      <c r="A1072" s="117"/>
      <c r="B1072" s="118"/>
      <c r="C1072" s="118"/>
      <c r="D1072" s="118"/>
      <c r="E1072" s="118"/>
      <c r="F1072" s="118"/>
      <c r="G1072" s="118"/>
      <c r="H1072" s="118"/>
      <c r="I1072" s="118"/>
      <c r="J1072" s="118"/>
      <c r="K1072" s="118"/>
      <c r="L1072" s="118"/>
      <c r="M1072" s="118"/>
      <c r="N1072" s="119"/>
      <c r="R1072" s="20"/>
      <c r="S1072" s="20"/>
      <c r="T1072" s="20"/>
    </row>
    <row r="1073" spans="1:20" x14ac:dyDescent="0.25">
      <c r="A1073" s="30" t="s">
        <v>2</v>
      </c>
      <c r="B1073" s="42" t="s">
        <v>294</v>
      </c>
      <c r="C1073" s="42"/>
      <c r="D1073" s="68">
        <v>150</v>
      </c>
      <c r="E1073" s="20"/>
      <c r="F1073" s="20"/>
      <c r="G1073" s="20"/>
      <c r="H1073" s="20"/>
      <c r="I1073" s="20"/>
      <c r="J1073" s="20"/>
      <c r="K1073" s="20"/>
      <c r="L1073" s="20"/>
      <c r="M1073" s="20"/>
      <c r="N1073" s="52"/>
      <c r="O1073" s="20"/>
      <c r="P1073" s="20"/>
      <c r="R1073" s="20"/>
      <c r="S1073" s="20"/>
      <c r="T1073" s="20"/>
    </row>
    <row r="1074" spans="1:20" x14ac:dyDescent="0.25">
      <c r="A1074" s="26"/>
      <c r="B1074" s="42" t="s">
        <v>286</v>
      </c>
      <c r="C1074" s="42"/>
      <c r="D1074" s="68">
        <v>10</v>
      </c>
      <c r="E1074" s="20"/>
      <c r="F1074" s="20"/>
      <c r="G1074" s="20"/>
      <c r="H1074" s="20"/>
      <c r="I1074" s="20"/>
      <c r="J1074" s="20"/>
      <c r="K1074" s="20"/>
      <c r="L1074" s="20"/>
      <c r="M1074" s="20"/>
      <c r="N1074" s="52"/>
      <c r="O1074" s="20"/>
      <c r="P1074" s="20"/>
      <c r="R1074" s="20"/>
      <c r="S1074" s="20"/>
      <c r="T1074" s="20"/>
    </row>
    <row r="1075" spans="1:20" x14ac:dyDescent="0.25">
      <c r="A1075" s="26"/>
      <c r="B1075" s="66" t="s">
        <v>343</v>
      </c>
      <c r="C1075" s="67"/>
      <c r="D1075" s="69"/>
      <c r="E1075" s="20"/>
      <c r="F1075" s="20"/>
      <c r="G1075" s="20"/>
      <c r="H1075" s="20"/>
      <c r="I1075" s="20"/>
      <c r="J1075" s="20"/>
      <c r="K1075" s="20"/>
      <c r="L1075" s="20"/>
      <c r="M1075" s="20"/>
      <c r="N1075" s="52"/>
      <c r="O1075" s="20"/>
      <c r="P1075" s="20"/>
      <c r="R1075" s="20"/>
      <c r="S1075" s="20"/>
      <c r="T1075" s="20"/>
    </row>
    <row r="1076" spans="1:20" ht="16.5" thickBot="1" x14ac:dyDescent="0.3">
      <c r="A1076" s="38"/>
      <c r="B1076" s="85" t="s">
        <v>339</v>
      </c>
      <c r="C1076" s="53"/>
      <c r="D1076" s="86">
        <f>_xlfn.NORM.DIST(160,D1073,D1074,TRUE)-_xlfn.NORM.DIST(140,D1073,D1074,TRUE)</f>
        <v>0.68268949213708607</v>
      </c>
      <c r="E1076" s="54"/>
      <c r="F1076" s="54"/>
      <c r="G1076" s="54"/>
      <c r="H1076" s="54"/>
      <c r="I1076" s="54"/>
      <c r="J1076" s="54"/>
      <c r="K1076" s="54"/>
      <c r="L1076" s="55"/>
      <c r="M1076" s="54"/>
      <c r="N1076" s="56"/>
      <c r="O1076" s="20"/>
      <c r="P1076" s="20"/>
      <c r="R1076" s="20"/>
      <c r="S1076" s="20"/>
      <c r="T1076" s="20"/>
    </row>
    <row r="1077" spans="1:20" ht="16.5" thickBot="1" x14ac:dyDescent="0.3">
      <c r="B1077" s="20"/>
      <c r="C1077" s="20"/>
      <c r="D1077" s="20"/>
      <c r="E1077" s="20"/>
      <c r="R1077" s="20"/>
      <c r="S1077" s="20"/>
      <c r="T1077" s="20"/>
    </row>
    <row r="1078" spans="1:20" x14ac:dyDescent="0.25">
      <c r="A1078" s="111" t="s">
        <v>248</v>
      </c>
      <c r="B1078" s="112"/>
      <c r="C1078" s="112"/>
      <c r="D1078" s="112"/>
      <c r="E1078" s="112"/>
      <c r="F1078" s="112"/>
      <c r="G1078" s="112"/>
      <c r="H1078" s="112"/>
      <c r="I1078" s="112"/>
      <c r="J1078" s="112"/>
      <c r="K1078" s="112"/>
      <c r="L1078" s="112"/>
      <c r="M1078" s="112"/>
      <c r="N1078" s="113"/>
      <c r="R1078" s="20"/>
      <c r="S1078" s="20"/>
      <c r="T1078" s="20"/>
    </row>
    <row r="1079" spans="1:20" x14ac:dyDescent="0.25">
      <c r="A1079" s="114"/>
      <c r="B1079" s="115"/>
      <c r="C1079" s="115"/>
      <c r="D1079" s="115"/>
      <c r="E1079" s="115"/>
      <c r="F1079" s="115"/>
      <c r="G1079" s="115"/>
      <c r="H1079" s="115"/>
      <c r="I1079" s="115"/>
      <c r="J1079" s="115"/>
      <c r="K1079" s="115"/>
      <c r="L1079" s="115"/>
      <c r="M1079" s="115"/>
      <c r="N1079" s="116"/>
      <c r="R1079" s="20"/>
      <c r="S1079" s="20"/>
      <c r="T1079" s="20"/>
    </row>
    <row r="1080" spans="1:20" x14ac:dyDescent="0.25">
      <c r="A1080" s="114"/>
      <c r="B1080" s="115"/>
      <c r="C1080" s="115"/>
      <c r="D1080" s="115"/>
      <c r="E1080" s="115"/>
      <c r="F1080" s="115"/>
      <c r="G1080" s="115"/>
      <c r="H1080" s="115"/>
      <c r="I1080" s="115"/>
      <c r="J1080" s="115"/>
      <c r="K1080" s="115"/>
      <c r="L1080" s="115"/>
      <c r="M1080" s="115"/>
      <c r="N1080" s="116"/>
      <c r="O1080" s="20"/>
      <c r="P1080" s="20"/>
      <c r="Q1080" s="20"/>
    </row>
    <row r="1081" spans="1:20" ht="16.5" thickBot="1" x14ac:dyDescent="0.3">
      <c r="A1081" s="117"/>
      <c r="B1081" s="118"/>
      <c r="C1081" s="118"/>
      <c r="D1081" s="118"/>
      <c r="E1081" s="118"/>
      <c r="F1081" s="118"/>
      <c r="G1081" s="118"/>
      <c r="H1081" s="118"/>
      <c r="I1081" s="118"/>
      <c r="J1081" s="118"/>
      <c r="K1081" s="118"/>
      <c r="L1081" s="118"/>
      <c r="M1081" s="118"/>
      <c r="N1081" s="119"/>
      <c r="O1081" s="20"/>
      <c r="P1081" s="20"/>
      <c r="Q1081" s="20"/>
    </row>
    <row r="1082" spans="1:20" x14ac:dyDescent="0.25">
      <c r="A1082" s="30" t="s">
        <v>2</v>
      </c>
      <c r="B1082" s="9" t="s">
        <v>292</v>
      </c>
      <c r="C1082" s="9"/>
      <c r="D1082" s="10">
        <v>1000</v>
      </c>
      <c r="E1082" s="20"/>
      <c r="F1082" s="20"/>
      <c r="G1082" s="20"/>
      <c r="H1082" s="20"/>
      <c r="I1082" s="20"/>
      <c r="J1082" s="20"/>
      <c r="K1082" s="20"/>
      <c r="L1082" s="20"/>
      <c r="M1082" s="20"/>
      <c r="N1082" s="52"/>
      <c r="O1082" s="20"/>
      <c r="P1082" s="20"/>
      <c r="Q1082" s="20"/>
    </row>
    <row r="1083" spans="1:20" x14ac:dyDescent="0.25">
      <c r="A1083" s="57"/>
      <c r="B1083" s="9" t="s">
        <v>293</v>
      </c>
      <c r="C1083" s="9"/>
      <c r="D1083" s="10">
        <v>900</v>
      </c>
      <c r="E1083" s="20"/>
      <c r="F1083" s="20"/>
      <c r="G1083" s="20"/>
      <c r="H1083" s="20"/>
      <c r="I1083" s="20"/>
      <c r="J1083" s="20"/>
      <c r="K1083" s="20"/>
      <c r="L1083" s="20"/>
      <c r="M1083" s="20"/>
      <c r="N1083" s="52"/>
      <c r="O1083" s="20"/>
      <c r="P1083" s="20"/>
      <c r="Q1083" s="20"/>
    </row>
    <row r="1084" spans="1:20" x14ac:dyDescent="0.25">
      <c r="A1084" s="57"/>
      <c r="B1084" s="63" t="s">
        <v>344</v>
      </c>
      <c r="C1084" s="64"/>
      <c r="D1084" s="71"/>
      <c r="E1084" s="20"/>
      <c r="F1084" s="20"/>
      <c r="G1084" s="20"/>
      <c r="H1084" s="20"/>
      <c r="I1084" s="20"/>
      <c r="J1084" s="20"/>
      <c r="K1084" s="20"/>
      <c r="L1084" s="20"/>
      <c r="M1084" s="20"/>
      <c r="N1084" s="52"/>
      <c r="O1084" s="20"/>
      <c r="P1084" s="20"/>
      <c r="Q1084" s="20"/>
    </row>
    <row r="1085" spans="1:20" ht="16.5" thickBot="1" x14ac:dyDescent="0.3">
      <c r="A1085" s="58"/>
      <c r="B1085" s="78" t="s">
        <v>345</v>
      </c>
      <c r="C1085" s="22"/>
      <c r="D1085" s="87">
        <f>1-EXP(-1/D1082*D1083)</f>
        <v>0.59343034025940089</v>
      </c>
      <c r="E1085" s="54"/>
      <c r="F1085" s="54"/>
      <c r="G1085" s="54"/>
      <c r="H1085" s="54"/>
      <c r="I1085" s="54"/>
      <c r="J1085" s="54"/>
      <c r="K1085" s="54"/>
      <c r="L1085" s="54"/>
      <c r="M1085" s="54"/>
      <c r="N1085" s="56"/>
      <c r="O1085" s="20"/>
      <c r="P1085" s="20"/>
      <c r="Q1085" s="20"/>
    </row>
    <row r="1086" spans="1:20" x14ac:dyDescent="0.25">
      <c r="A1086" s="20"/>
      <c r="B1086" s="20"/>
      <c r="C1086" s="20"/>
      <c r="D1086" s="20"/>
      <c r="E1086" s="20"/>
      <c r="F1086" s="20"/>
      <c r="G1086" s="20"/>
      <c r="H1086" s="20"/>
      <c r="I1086" s="20"/>
      <c r="J1086" s="20"/>
      <c r="K1086" s="20"/>
      <c r="L1086" s="20"/>
      <c r="M1086" s="20"/>
      <c r="N1086" s="20"/>
      <c r="O1086" s="20"/>
      <c r="P1086" s="20"/>
      <c r="Q1086" s="20"/>
    </row>
    <row r="1087" spans="1:20" ht="16.5" thickBot="1" x14ac:dyDescent="0.3">
      <c r="A1087" s="20"/>
      <c r="B1087" s="20"/>
      <c r="C1087" s="20"/>
      <c r="D1087" s="20"/>
      <c r="E1087" s="20"/>
      <c r="F1087" s="20"/>
      <c r="G1087" s="20"/>
      <c r="H1087" s="20"/>
      <c r="I1087" s="20"/>
      <c r="J1087" s="20"/>
      <c r="K1087" s="20"/>
      <c r="L1087" s="20"/>
      <c r="M1087" s="20"/>
      <c r="N1087" s="20"/>
      <c r="O1087" s="20"/>
      <c r="P1087" s="20"/>
      <c r="Q1087" s="20"/>
    </row>
    <row r="1088" spans="1:20" ht="30" customHeight="1" thickBot="1" x14ac:dyDescent="0.3">
      <c r="A1088" s="120" t="s">
        <v>249</v>
      </c>
      <c r="B1088" s="121"/>
      <c r="C1088" s="121"/>
      <c r="D1088" s="121"/>
      <c r="E1088" s="121"/>
      <c r="F1088" s="121"/>
      <c r="G1088" s="121"/>
      <c r="H1088" s="121"/>
      <c r="I1088" s="121"/>
      <c r="J1088" s="121"/>
      <c r="K1088" s="121"/>
      <c r="L1088" s="121"/>
      <c r="M1088" s="121"/>
      <c r="N1088" s="122"/>
    </row>
    <row r="1089" spans="1:33" x14ac:dyDescent="0.25">
      <c r="A1089" s="20"/>
      <c r="Q1089" s="20"/>
    </row>
    <row r="1090" spans="1:33" x14ac:dyDescent="0.25">
      <c r="A1090" s="144" t="s">
        <v>250</v>
      </c>
      <c r="B1090" s="144"/>
      <c r="C1090" s="144"/>
      <c r="Q1090" s="20"/>
    </row>
    <row r="1091" spans="1:33" ht="16.5" thickBot="1" x14ac:dyDescent="0.3">
      <c r="A1091" s="20"/>
      <c r="Q1091" s="20"/>
    </row>
    <row r="1092" spans="1:33" x14ac:dyDescent="0.25">
      <c r="A1092" s="111" t="s">
        <v>252</v>
      </c>
      <c r="B1092" s="112"/>
      <c r="C1092" s="112"/>
      <c r="D1092" s="112"/>
      <c r="E1092" s="112"/>
      <c r="F1092" s="112"/>
      <c r="G1092" s="112"/>
      <c r="H1092" s="112"/>
      <c r="I1092" s="112"/>
      <c r="J1092" s="112"/>
      <c r="K1092" s="112"/>
      <c r="L1092" s="112"/>
      <c r="M1092" s="112"/>
      <c r="N1092" s="113"/>
    </row>
    <row r="1093" spans="1:33" x14ac:dyDescent="0.25">
      <c r="A1093" s="114"/>
      <c r="B1093" s="115"/>
      <c r="C1093" s="115"/>
      <c r="D1093" s="115"/>
      <c r="E1093" s="115"/>
      <c r="F1093" s="115"/>
      <c r="G1093" s="115"/>
      <c r="H1093" s="115"/>
      <c r="I1093" s="115"/>
      <c r="J1093" s="115"/>
      <c r="K1093" s="115"/>
      <c r="L1093" s="115"/>
      <c r="M1093" s="115"/>
      <c r="N1093" s="116"/>
    </row>
    <row r="1094" spans="1:33" x14ac:dyDescent="0.25">
      <c r="A1094" s="114"/>
      <c r="B1094" s="115"/>
      <c r="C1094" s="115"/>
      <c r="D1094" s="115"/>
      <c r="E1094" s="115"/>
      <c r="F1094" s="115"/>
      <c r="G1094" s="115"/>
      <c r="H1094" s="115"/>
      <c r="I1094" s="115"/>
      <c r="J1094" s="115"/>
      <c r="K1094" s="115"/>
      <c r="L1094" s="115"/>
      <c r="M1094" s="115"/>
      <c r="N1094" s="116"/>
    </row>
    <row r="1095" spans="1:33" ht="16.5" thickBot="1" x14ac:dyDescent="0.3">
      <c r="A1095" s="117"/>
      <c r="B1095" s="118"/>
      <c r="C1095" s="118"/>
      <c r="D1095" s="118"/>
      <c r="E1095" s="118"/>
      <c r="F1095" s="118"/>
      <c r="G1095" s="118"/>
      <c r="H1095" s="118"/>
      <c r="I1095" s="118"/>
      <c r="J1095" s="118"/>
      <c r="K1095" s="118"/>
      <c r="L1095" s="118"/>
      <c r="M1095" s="118"/>
      <c r="N1095" s="119"/>
    </row>
    <row r="1096" spans="1:33" x14ac:dyDescent="0.25">
      <c r="A1096" s="30" t="s">
        <v>2</v>
      </c>
      <c r="B1096" s="42" t="s">
        <v>295</v>
      </c>
      <c r="C1096" s="42"/>
      <c r="D1096" s="9"/>
      <c r="E1096" s="9">
        <v>100</v>
      </c>
      <c r="N1096" s="27"/>
    </row>
    <row r="1097" spans="1:33" x14ac:dyDescent="0.25">
      <c r="A1097" s="26"/>
      <c r="B1097" s="42" t="s">
        <v>296</v>
      </c>
      <c r="C1097" s="42"/>
      <c r="D1097" s="9"/>
      <c r="E1097" s="42">
        <v>170</v>
      </c>
      <c r="F1097" s="20"/>
      <c r="G1097" s="20"/>
      <c r="H1097" s="20"/>
      <c r="I1097" s="20"/>
      <c r="N1097" s="27"/>
    </row>
    <row r="1098" spans="1:33" x14ac:dyDescent="0.25">
      <c r="A1098" s="26"/>
      <c r="B1098" s="42" t="s">
        <v>297</v>
      </c>
      <c r="C1098" s="42"/>
      <c r="D1098" s="9"/>
      <c r="E1098" s="9">
        <v>8</v>
      </c>
      <c r="N1098" s="27"/>
    </row>
    <row r="1099" spans="1:33" x14ac:dyDescent="0.25">
      <c r="A1099" s="26"/>
      <c r="B1099" s="42" t="s">
        <v>298</v>
      </c>
      <c r="C1099" s="42"/>
      <c r="D1099" s="9"/>
      <c r="E1099" s="59">
        <v>0.95</v>
      </c>
      <c r="N1099" s="27"/>
    </row>
    <row r="1100" spans="1:33" x14ac:dyDescent="0.25">
      <c r="A1100" s="26"/>
      <c r="B1100" s="66" t="s">
        <v>299</v>
      </c>
      <c r="C1100" s="67"/>
      <c r="D1100" s="64"/>
      <c r="E1100" s="65">
        <f>_xlfn.NORM.S.INV(E1099)</f>
        <v>1.6448536269514715</v>
      </c>
      <c r="N1100" s="27"/>
    </row>
    <row r="1101" spans="1:33" ht="16.5" thickBot="1" x14ac:dyDescent="0.3">
      <c r="A1101" s="38"/>
      <c r="B1101" s="85" t="s">
        <v>300</v>
      </c>
      <c r="C1101" s="53"/>
      <c r="D1101" s="22"/>
      <c r="E1101" s="79">
        <f>E1097+(1.96*(E1098/SQRT(100)))</f>
        <v>171.56800000000001</v>
      </c>
      <c r="F1101" s="33"/>
      <c r="G1101" s="33"/>
      <c r="H1101" s="33"/>
      <c r="I1101" s="33"/>
      <c r="J1101" s="33"/>
      <c r="K1101" s="33"/>
      <c r="L1101" s="33"/>
      <c r="M1101" s="33"/>
      <c r="N1101" s="34"/>
    </row>
    <row r="1102" spans="1:33" ht="16.5" thickBot="1" x14ac:dyDescent="0.3">
      <c r="B1102" s="20"/>
      <c r="C1102" s="20"/>
    </row>
    <row r="1103" spans="1:33" x14ac:dyDescent="0.25">
      <c r="A1103" s="111" t="s">
        <v>253</v>
      </c>
      <c r="B1103" s="112"/>
      <c r="C1103" s="112"/>
      <c r="D1103" s="112"/>
      <c r="E1103" s="112"/>
      <c r="F1103" s="112"/>
      <c r="G1103" s="112"/>
      <c r="H1103" s="112"/>
      <c r="I1103" s="112"/>
      <c r="J1103" s="112"/>
      <c r="K1103" s="112"/>
      <c r="L1103" s="112"/>
      <c r="M1103" s="112"/>
      <c r="N1103" s="113"/>
      <c r="O1103" s="20"/>
      <c r="P1103" s="20"/>
      <c r="Q1103" s="20"/>
      <c r="R1103" s="20"/>
      <c r="S1103" s="20"/>
      <c r="T1103" s="20"/>
      <c r="U1103" s="20"/>
      <c r="V1103" s="20"/>
      <c r="W1103" s="20"/>
      <c r="X1103" s="20"/>
      <c r="Y1103" s="20"/>
      <c r="Z1103" s="20"/>
      <c r="AA1103" s="20"/>
      <c r="AB1103" s="20"/>
      <c r="AC1103" s="20"/>
      <c r="AD1103" s="20"/>
      <c r="AE1103" s="20"/>
      <c r="AF1103" s="20"/>
      <c r="AG1103" s="20"/>
    </row>
    <row r="1104" spans="1:33" x14ac:dyDescent="0.25">
      <c r="A1104" s="114"/>
      <c r="B1104" s="115"/>
      <c r="C1104" s="115"/>
      <c r="D1104" s="115"/>
      <c r="E1104" s="115"/>
      <c r="F1104" s="115"/>
      <c r="G1104" s="115"/>
      <c r="H1104" s="115"/>
      <c r="I1104" s="115"/>
      <c r="J1104" s="115"/>
      <c r="K1104" s="115"/>
      <c r="L1104" s="115"/>
      <c r="M1104" s="115"/>
      <c r="N1104" s="116"/>
      <c r="O1104" s="20"/>
      <c r="P1104" s="20"/>
      <c r="Q1104" s="20"/>
      <c r="R1104" s="20"/>
      <c r="S1104" s="20"/>
      <c r="T1104" s="20"/>
      <c r="U1104" s="20"/>
      <c r="V1104" s="20"/>
      <c r="W1104" s="20"/>
      <c r="X1104" s="20"/>
      <c r="Y1104" s="20"/>
      <c r="Z1104" s="20"/>
      <c r="AA1104" s="20"/>
      <c r="AB1104" s="20"/>
      <c r="AC1104" s="20"/>
      <c r="AD1104" s="20"/>
      <c r="AE1104" s="20"/>
      <c r="AF1104" s="20"/>
      <c r="AG1104" s="20"/>
    </row>
    <row r="1105" spans="1:33" x14ac:dyDescent="0.25">
      <c r="A1105" s="114"/>
      <c r="B1105" s="115"/>
      <c r="C1105" s="115"/>
      <c r="D1105" s="115"/>
      <c r="E1105" s="115"/>
      <c r="F1105" s="115"/>
      <c r="G1105" s="115"/>
      <c r="H1105" s="115"/>
      <c r="I1105" s="115"/>
      <c r="J1105" s="115"/>
      <c r="K1105" s="115"/>
      <c r="L1105" s="115"/>
      <c r="M1105" s="115"/>
      <c r="N1105" s="116"/>
      <c r="O1105" s="20"/>
      <c r="P1105" s="20"/>
      <c r="Q1105" s="20"/>
      <c r="R1105" s="20"/>
      <c r="S1105" s="20"/>
      <c r="T1105" s="20"/>
      <c r="U1105" s="20"/>
      <c r="V1105" s="20"/>
      <c r="W1105" s="20"/>
      <c r="X1105" s="20"/>
      <c r="Y1105" s="20"/>
      <c r="Z1105" s="20"/>
      <c r="AA1105" s="20"/>
      <c r="AB1105" s="20"/>
      <c r="AC1105" s="20"/>
      <c r="AD1105" s="20"/>
      <c r="AE1105" s="20"/>
      <c r="AF1105" s="20"/>
      <c r="AG1105" s="20"/>
    </row>
    <row r="1106" spans="1:33" ht="16.5" thickBot="1" x14ac:dyDescent="0.3">
      <c r="A1106" s="117"/>
      <c r="B1106" s="118"/>
      <c r="C1106" s="118"/>
      <c r="D1106" s="118"/>
      <c r="E1106" s="118"/>
      <c r="F1106" s="118"/>
      <c r="G1106" s="118"/>
      <c r="H1106" s="118"/>
      <c r="I1106" s="118"/>
      <c r="J1106" s="118"/>
      <c r="K1106" s="118"/>
      <c r="L1106" s="118"/>
      <c r="M1106" s="118"/>
      <c r="N1106" s="119"/>
      <c r="O1106" s="20"/>
      <c r="P1106" s="20"/>
      <c r="Q1106" s="20"/>
      <c r="R1106" s="20"/>
      <c r="S1106" s="20"/>
      <c r="T1106" s="20"/>
      <c r="U1106" s="20"/>
      <c r="V1106" s="20"/>
      <c r="W1106" s="20"/>
      <c r="X1106" s="20"/>
      <c r="Y1106" s="20"/>
      <c r="Z1106" s="20"/>
      <c r="AA1106" s="20"/>
      <c r="AB1106" s="20"/>
      <c r="AC1106" s="20"/>
      <c r="AD1106" s="20"/>
      <c r="AE1106" s="20"/>
      <c r="AF1106" s="20"/>
      <c r="AG1106" s="20"/>
    </row>
    <row r="1107" spans="1:33" x14ac:dyDescent="0.25">
      <c r="A1107" s="30" t="s">
        <v>2</v>
      </c>
      <c r="B1107" s="42" t="s">
        <v>295</v>
      </c>
      <c r="C1107" s="42"/>
      <c r="D1107" s="42">
        <v>500</v>
      </c>
      <c r="E1107" s="20"/>
      <c r="F1107" s="20"/>
      <c r="G1107" s="20"/>
      <c r="H1107" s="20"/>
      <c r="I1107" s="20"/>
      <c r="J1107" s="20"/>
      <c r="K1107" s="20"/>
      <c r="L1107" s="20"/>
      <c r="M1107" s="20"/>
      <c r="N1107" s="52"/>
      <c r="O1107" s="20"/>
      <c r="P1107" s="20"/>
      <c r="Q1107" s="20"/>
      <c r="R1107" s="20"/>
      <c r="S1107" s="20"/>
      <c r="T1107" s="20"/>
      <c r="U1107" s="20"/>
      <c r="V1107" s="20"/>
      <c r="W1107" s="20"/>
      <c r="X1107" s="20"/>
      <c r="Y1107" s="20"/>
      <c r="Z1107" s="20"/>
      <c r="AA1107" s="20"/>
      <c r="AB1107" s="20"/>
      <c r="AC1107" s="20"/>
      <c r="AD1107" s="20"/>
      <c r="AE1107" s="20"/>
      <c r="AF1107" s="20"/>
      <c r="AG1107" s="20"/>
    </row>
    <row r="1108" spans="1:33" x14ac:dyDescent="0.25">
      <c r="A1108" s="57"/>
      <c r="B1108" s="9" t="s">
        <v>301</v>
      </c>
      <c r="C1108" s="9"/>
      <c r="D1108" s="9">
        <v>320</v>
      </c>
      <c r="J1108" s="20"/>
      <c r="K1108" s="20"/>
      <c r="L1108" s="20"/>
      <c r="M1108" s="20"/>
      <c r="N1108" s="52"/>
      <c r="O1108" s="20"/>
      <c r="P1108" s="20"/>
      <c r="Q1108" s="20"/>
      <c r="R1108" s="20"/>
      <c r="S1108" s="20"/>
      <c r="T1108" s="20"/>
      <c r="U1108" s="20"/>
      <c r="V1108" s="20"/>
      <c r="W1108" s="20"/>
      <c r="X1108" s="20"/>
      <c r="Y1108" s="20"/>
      <c r="Z1108" s="20"/>
      <c r="AA1108" s="20"/>
      <c r="AB1108" s="20"/>
      <c r="AC1108" s="20"/>
      <c r="AD1108" s="20"/>
      <c r="AE1108" s="20"/>
      <c r="AF1108" s="20"/>
      <c r="AG1108" s="20"/>
    </row>
    <row r="1109" spans="1:33" x14ac:dyDescent="0.25">
      <c r="A1109" s="57"/>
      <c r="B1109" s="9" t="s">
        <v>302</v>
      </c>
      <c r="C1109" s="9"/>
      <c r="D1109" s="9">
        <v>90</v>
      </c>
      <c r="J1109" s="20"/>
      <c r="K1109" s="20"/>
      <c r="L1109" s="20"/>
      <c r="M1109" s="20"/>
      <c r="N1109" s="52"/>
      <c r="O1109" s="20"/>
      <c r="P1109" s="20"/>
      <c r="Q1109" s="20"/>
      <c r="R1109" s="20"/>
      <c r="S1109" s="20"/>
      <c r="T1109" s="20"/>
      <c r="U1109" s="20"/>
      <c r="V1109" s="20"/>
      <c r="W1109" s="20"/>
      <c r="X1109" s="20"/>
      <c r="Y1109" s="20"/>
      <c r="Z1109" s="20"/>
      <c r="AA1109" s="20"/>
      <c r="AB1109" s="20"/>
      <c r="AC1109" s="20"/>
      <c r="AD1109" s="20"/>
      <c r="AE1109" s="20"/>
      <c r="AF1109" s="20"/>
      <c r="AG1109" s="20"/>
    </row>
    <row r="1110" spans="1:33" x14ac:dyDescent="0.25">
      <c r="A1110" s="57"/>
      <c r="B1110" s="9"/>
      <c r="C1110" s="9"/>
      <c r="D1110" s="9"/>
      <c r="J1110" s="20"/>
      <c r="K1110" s="20"/>
      <c r="L1110" s="20"/>
      <c r="M1110" s="20"/>
      <c r="N1110" s="52"/>
      <c r="O1110" s="20"/>
      <c r="P1110" s="20"/>
      <c r="Q1110" s="20"/>
      <c r="R1110" s="20"/>
      <c r="S1110" s="20"/>
      <c r="T1110" s="20"/>
      <c r="U1110" s="20"/>
      <c r="V1110" s="20"/>
      <c r="W1110" s="20"/>
      <c r="X1110" s="20"/>
      <c r="Y1110" s="20"/>
      <c r="Z1110" s="20"/>
      <c r="AA1110" s="20"/>
      <c r="AB1110" s="20"/>
      <c r="AC1110" s="20"/>
      <c r="AD1110" s="20"/>
      <c r="AE1110" s="20"/>
      <c r="AF1110" s="20"/>
      <c r="AG1110" s="20"/>
    </row>
    <row r="1111" spans="1:33" x14ac:dyDescent="0.25">
      <c r="A1111" s="26"/>
      <c r="B1111" s="9" t="s">
        <v>303</v>
      </c>
      <c r="C1111" s="9"/>
      <c r="D1111" s="9">
        <v>0.1</v>
      </c>
      <c r="N1111" s="27"/>
      <c r="O1111" s="20"/>
      <c r="P1111" s="20"/>
      <c r="Q1111" s="20"/>
      <c r="R1111" s="20"/>
      <c r="S1111" s="20"/>
      <c r="T1111" s="20"/>
      <c r="U1111" s="20"/>
      <c r="V1111" s="20"/>
      <c r="W1111" s="20"/>
      <c r="X1111" s="20"/>
      <c r="Y1111" s="20"/>
      <c r="Z1111" s="20"/>
      <c r="AA1111" s="20"/>
      <c r="AB1111" s="20"/>
      <c r="AC1111" s="20"/>
      <c r="AD1111" s="20"/>
      <c r="AE1111" s="20"/>
      <c r="AF1111" s="20"/>
      <c r="AG1111" s="20"/>
    </row>
    <row r="1112" spans="1:33" x14ac:dyDescent="0.25">
      <c r="A1112" s="26"/>
      <c r="B1112" s="9" t="s">
        <v>304</v>
      </c>
      <c r="C1112" s="9"/>
      <c r="D1112" s="9">
        <v>0.64</v>
      </c>
      <c r="N1112" s="27"/>
      <c r="O1112" s="20"/>
      <c r="P1112" s="20"/>
      <c r="Q1112" s="20"/>
      <c r="R1112" s="20"/>
      <c r="S1112" s="20"/>
      <c r="T1112" s="20"/>
      <c r="U1112" s="20"/>
      <c r="V1112" s="20"/>
      <c r="W1112" s="20"/>
      <c r="X1112" s="20"/>
      <c r="Y1112" s="20"/>
      <c r="Z1112" s="20"/>
      <c r="AA1112" s="20"/>
      <c r="AB1112" s="20"/>
      <c r="AC1112" s="20"/>
      <c r="AD1112" s="20"/>
      <c r="AE1112" s="20"/>
      <c r="AF1112" s="20"/>
      <c r="AG1112" s="20"/>
    </row>
    <row r="1113" spans="1:33" x14ac:dyDescent="0.25">
      <c r="A1113" s="26"/>
      <c r="B1113" s="9" t="s">
        <v>305</v>
      </c>
      <c r="C1113" s="9"/>
      <c r="D1113" s="9">
        <v>500</v>
      </c>
      <c r="N1113" s="27"/>
      <c r="O1113" s="20"/>
      <c r="P1113" s="20"/>
      <c r="Q1113" s="20"/>
      <c r="R1113" s="20"/>
      <c r="S1113" s="20"/>
      <c r="T1113" s="20"/>
      <c r="U1113" s="20"/>
      <c r="V1113" s="20"/>
      <c r="W1113" s="20"/>
      <c r="X1113" s="20"/>
      <c r="Y1113" s="20"/>
      <c r="Z1113" s="20"/>
      <c r="AA1113" s="20"/>
      <c r="AB1113" s="20"/>
      <c r="AC1113" s="20"/>
      <c r="AD1113" s="20"/>
      <c r="AE1113" s="20"/>
      <c r="AF1113" s="20"/>
      <c r="AG1113" s="20"/>
    </row>
    <row r="1114" spans="1:33" x14ac:dyDescent="0.25">
      <c r="A1114" s="26"/>
      <c r="B1114" s="9" t="s">
        <v>306</v>
      </c>
      <c r="C1114" s="9"/>
      <c r="D1114" s="9">
        <f>_xlfn.CONFIDENCE.NORM(D1111,D1112,D1113)</f>
        <v>4.7078457893127298E-2</v>
      </c>
      <c r="N1114" s="27"/>
      <c r="O1114" s="20"/>
      <c r="P1114" s="20"/>
      <c r="Q1114" s="20"/>
      <c r="R1114" s="20"/>
      <c r="S1114" s="20"/>
      <c r="T1114" s="20"/>
      <c r="U1114" s="20"/>
      <c r="V1114" s="20"/>
      <c r="W1114" s="20"/>
      <c r="X1114" s="20"/>
      <c r="Y1114" s="20"/>
      <c r="Z1114" s="20"/>
      <c r="AA1114" s="20"/>
      <c r="AB1114" s="20"/>
      <c r="AC1114" s="20"/>
      <c r="AD1114" s="20"/>
      <c r="AE1114" s="20"/>
      <c r="AF1114" s="20"/>
      <c r="AG1114" s="20"/>
    </row>
    <row r="1115" spans="1:33" x14ac:dyDescent="0.25">
      <c r="A1115" s="26"/>
      <c r="B1115" s="9"/>
      <c r="C1115" s="9"/>
      <c r="D1115" s="9"/>
      <c r="N1115" s="27"/>
      <c r="O1115" s="20"/>
      <c r="P1115" s="20"/>
      <c r="Q1115" s="20"/>
      <c r="R1115" s="20"/>
      <c r="S1115" s="20"/>
      <c r="T1115" s="20"/>
      <c r="U1115" s="20"/>
      <c r="V1115" s="20"/>
      <c r="W1115" s="20"/>
      <c r="X1115" s="20"/>
      <c r="Y1115" s="20"/>
      <c r="Z1115" s="20"/>
      <c r="AA1115" s="20"/>
      <c r="AB1115" s="20"/>
      <c r="AC1115" s="20"/>
      <c r="AD1115" s="20"/>
      <c r="AE1115" s="20"/>
      <c r="AF1115" s="20"/>
      <c r="AG1115" s="20"/>
    </row>
    <row r="1116" spans="1:33" x14ac:dyDescent="0.25">
      <c r="A1116" s="26"/>
      <c r="B1116" s="9" t="s">
        <v>307</v>
      </c>
      <c r="C1116" s="9"/>
      <c r="D1116" s="9">
        <f>320/500</f>
        <v>0.64</v>
      </c>
      <c r="N1116" s="27"/>
      <c r="P1116" s="20"/>
      <c r="Q1116" s="20"/>
      <c r="R1116" s="20"/>
      <c r="S1116" s="20"/>
      <c r="T1116" s="20"/>
      <c r="U1116" s="20"/>
      <c r="V1116" s="20"/>
      <c r="W1116" s="20"/>
      <c r="X1116" s="20"/>
      <c r="Y1116" s="20"/>
      <c r="Z1116" s="20"/>
      <c r="AA1116" s="20"/>
      <c r="AB1116" s="20"/>
      <c r="AC1116" s="20"/>
      <c r="AD1116" s="20"/>
      <c r="AE1116" s="20"/>
      <c r="AF1116" s="20"/>
      <c r="AG1116" s="20"/>
    </row>
    <row r="1117" spans="1:33" x14ac:dyDescent="0.25">
      <c r="A1117" s="26"/>
      <c r="B1117" s="9"/>
      <c r="C1117" s="9"/>
      <c r="D1117" s="9">
        <f>_xlfn.NORM.S.INV(90%)</f>
        <v>1.2815515655446006</v>
      </c>
      <c r="N1117" s="27"/>
      <c r="P1117" s="20"/>
      <c r="Q1117" s="20"/>
      <c r="R1117" s="20"/>
      <c r="S1117" s="20"/>
      <c r="T1117" s="20"/>
      <c r="U1117" s="20"/>
      <c r="V1117" s="20"/>
      <c r="W1117" s="20"/>
      <c r="X1117" s="20"/>
      <c r="Y1117" s="20"/>
      <c r="Z1117" s="20"/>
      <c r="AA1117" s="20"/>
      <c r="AB1117" s="20"/>
      <c r="AC1117" s="20"/>
      <c r="AD1117" s="20"/>
      <c r="AE1117" s="20"/>
      <c r="AF1117" s="20"/>
      <c r="AG1117" s="20"/>
    </row>
    <row r="1118" spans="1:33" x14ac:dyDescent="0.25">
      <c r="A1118" s="26"/>
      <c r="B1118" s="9"/>
      <c r="C1118" s="9"/>
      <c r="D1118" s="9"/>
      <c r="N1118" s="27"/>
      <c r="P1118" s="20"/>
      <c r="Q1118" s="20"/>
      <c r="R1118" s="20"/>
      <c r="S1118" s="20"/>
      <c r="T1118" s="20"/>
      <c r="U1118" s="20"/>
      <c r="V1118" s="20"/>
      <c r="W1118" s="20"/>
      <c r="X1118" s="20"/>
      <c r="Y1118" s="20"/>
      <c r="Z1118" s="20"/>
      <c r="AA1118" s="20"/>
      <c r="AB1118" s="20"/>
      <c r="AC1118" s="20"/>
      <c r="AD1118" s="20"/>
      <c r="AE1118" s="20"/>
      <c r="AF1118" s="20"/>
      <c r="AG1118" s="20"/>
    </row>
    <row r="1119" spans="1:33" ht="16.5" thickBot="1" x14ac:dyDescent="0.3">
      <c r="A1119" s="38"/>
      <c r="B1119" s="80" t="s">
        <v>308</v>
      </c>
      <c r="C1119" s="81"/>
      <c r="D1119" s="88">
        <f>D1116+(D1117*SQRT((D1116*(1-D1116))/D1107))</f>
        <v>0.66751010960539847</v>
      </c>
      <c r="E1119" s="33"/>
      <c r="F1119" s="33"/>
      <c r="G1119" s="33"/>
      <c r="H1119" s="33"/>
      <c r="I1119" s="33"/>
      <c r="J1119" s="33"/>
      <c r="K1119" s="33"/>
      <c r="L1119" s="33"/>
      <c r="M1119" s="33"/>
      <c r="N1119" s="34"/>
      <c r="P1119" s="20"/>
      <c r="Q1119" s="20"/>
      <c r="R1119" s="20"/>
      <c r="S1119" s="20"/>
      <c r="T1119" s="20"/>
      <c r="U1119" s="20"/>
      <c r="V1119" s="20"/>
      <c r="W1119" s="20"/>
      <c r="X1119" s="20"/>
      <c r="Y1119" s="20"/>
      <c r="Z1119" s="20"/>
      <c r="AA1119" s="20"/>
      <c r="AB1119" s="20"/>
      <c r="AC1119" s="20"/>
      <c r="AD1119" s="20"/>
      <c r="AE1119" s="20"/>
      <c r="AF1119" s="20"/>
      <c r="AG1119" s="20"/>
    </row>
    <row r="1120" spans="1:33" x14ac:dyDescent="0.25">
      <c r="P1120" s="20"/>
      <c r="Q1120" s="20"/>
      <c r="R1120" s="20"/>
      <c r="S1120" s="20"/>
      <c r="T1120" s="20"/>
      <c r="U1120" s="20"/>
      <c r="V1120" s="20"/>
      <c r="W1120" s="20"/>
      <c r="X1120" s="20"/>
      <c r="Y1120" s="20"/>
      <c r="Z1120" s="20"/>
      <c r="AA1120" s="20"/>
      <c r="AB1120" s="20"/>
      <c r="AC1120" s="20"/>
      <c r="AD1120" s="20"/>
      <c r="AE1120" s="20"/>
      <c r="AF1120" s="20"/>
      <c r="AG1120" s="20"/>
    </row>
    <row r="1121" spans="1:15" x14ac:dyDescent="0.25">
      <c r="A1121" s="144" t="s">
        <v>251</v>
      </c>
      <c r="B1121" s="144"/>
      <c r="C1121" s="144"/>
      <c r="D1121" s="20"/>
      <c r="E1121" s="20"/>
      <c r="F1121" s="20"/>
      <c r="G1121" s="20"/>
      <c r="H1121" s="20"/>
      <c r="I1121" s="20"/>
      <c r="J1121" s="20"/>
      <c r="K1121" s="20"/>
      <c r="L1121" s="20"/>
      <c r="M1121" s="20"/>
      <c r="N1121" s="20"/>
      <c r="O1121" s="20"/>
    </row>
    <row r="1122" spans="1:15" ht="16.5" thickBot="1" x14ac:dyDescent="0.3">
      <c r="A1122" s="20"/>
      <c r="B1122" s="20"/>
      <c r="C1122" s="20"/>
      <c r="D1122" s="20"/>
      <c r="E1122" s="20"/>
      <c r="F1122" s="20"/>
      <c r="G1122" s="20"/>
      <c r="H1122" s="20"/>
      <c r="I1122" s="20"/>
      <c r="J1122" s="20"/>
      <c r="K1122" s="20"/>
      <c r="L1122" s="20"/>
      <c r="M1122" s="20"/>
      <c r="N1122" s="20"/>
      <c r="O1122" s="20"/>
    </row>
    <row r="1123" spans="1:15" x14ac:dyDescent="0.25">
      <c r="A1123" s="111" t="s">
        <v>254</v>
      </c>
      <c r="B1123" s="112"/>
      <c r="C1123" s="112"/>
      <c r="D1123" s="112"/>
      <c r="E1123" s="112"/>
      <c r="F1123" s="112"/>
      <c r="G1123" s="112"/>
      <c r="H1123" s="112"/>
      <c r="I1123" s="112"/>
      <c r="J1123" s="112"/>
      <c r="K1123" s="112"/>
      <c r="L1123" s="112"/>
      <c r="M1123" s="112"/>
      <c r="N1123" s="113"/>
      <c r="O1123" s="20"/>
    </row>
    <row r="1124" spans="1:15" x14ac:dyDescent="0.25">
      <c r="A1124" s="114"/>
      <c r="B1124" s="115"/>
      <c r="C1124" s="115"/>
      <c r="D1124" s="115"/>
      <c r="E1124" s="115"/>
      <c r="F1124" s="115"/>
      <c r="G1124" s="115"/>
      <c r="H1124" s="115"/>
      <c r="I1124" s="115"/>
      <c r="J1124" s="115"/>
      <c r="K1124" s="115"/>
      <c r="L1124" s="115"/>
      <c r="M1124" s="115"/>
      <c r="N1124" s="116"/>
      <c r="O1124" s="20"/>
    </row>
    <row r="1125" spans="1:15" x14ac:dyDescent="0.25">
      <c r="A1125" s="114"/>
      <c r="B1125" s="115"/>
      <c r="C1125" s="115"/>
      <c r="D1125" s="115"/>
      <c r="E1125" s="115"/>
      <c r="F1125" s="115"/>
      <c r="G1125" s="115"/>
      <c r="H1125" s="115"/>
      <c r="I1125" s="115"/>
      <c r="J1125" s="115"/>
      <c r="K1125" s="115"/>
      <c r="L1125" s="115"/>
      <c r="M1125" s="115"/>
      <c r="N1125" s="116"/>
      <c r="O1125" s="20"/>
    </row>
    <row r="1126" spans="1:15" ht="16.5" thickBot="1" x14ac:dyDescent="0.3">
      <c r="A1126" s="117"/>
      <c r="B1126" s="118"/>
      <c r="C1126" s="118"/>
      <c r="D1126" s="118"/>
      <c r="E1126" s="118"/>
      <c r="F1126" s="118"/>
      <c r="G1126" s="118"/>
      <c r="H1126" s="118"/>
      <c r="I1126" s="118"/>
      <c r="J1126" s="118"/>
      <c r="K1126" s="118"/>
      <c r="L1126" s="118"/>
      <c r="M1126" s="118"/>
      <c r="N1126" s="119"/>
      <c r="O1126" s="20"/>
    </row>
    <row r="1127" spans="1:15" x14ac:dyDescent="0.25">
      <c r="A1127" s="30" t="s">
        <v>2</v>
      </c>
      <c r="B1127" s="9" t="s">
        <v>295</v>
      </c>
      <c r="C1127" s="9"/>
      <c r="D1127" s="9">
        <v>50</v>
      </c>
      <c r="N1127" s="27"/>
      <c r="O1127" s="20"/>
    </row>
    <row r="1128" spans="1:15" x14ac:dyDescent="0.25">
      <c r="A1128" s="26"/>
      <c r="N1128" s="27"/>
    </row>
    <row r="1129" spans="1:15" x14ac:dyDescent="0.25">
      <c r="A1129" s="26"/>
      <c r="B1129" s="145" t="s">
        <v>309</v>
      </c>
      <c r="C1129" s="146"/>
      <c r="D1129" s="146"/>
      <c r="E1129" s="146"/>
      <c r="F1129" s="147"/>
      <c r="G1129" s="20"/>
      <c r="H1129" s="145" t="s">
        <v>310</v>
      </c>
      <c r="I1129" s="148"/>
      <c r="J1129" s="148"/>
      <c r="K1129" s="148"/>
      <c r="L1129" s="148"/>
      <c r="M1129" s="148"/>
      <c r="N1129" s="149"/>
    </row>
    <row r="1130" spans="1:15" x14ac:dyDescent="0.25">
      <c r="A1130" s="26"/>
      <c r="B1130" s="73"/>
      <c r="C1130" s="68"/>
      <c r="D1130" s="68"/>
      <c r="E1130" s="68"/>
      <c r="F1130" s="77"/>
      <c r="G1130" s="20"/>
      <c r="H1130" s="73"/>
      <c r="I1130" s="68"/>
      <c r="J1130" s="68"/>
      <c r="K1130" s="68"/>
      <c r="L1130" s="68"/>
      <c r="M1130" s="68"/>
      <c r="N1130" s="89"/>
    </row>
    <row r="1131" spans="1:15" x14ac:dyDescent="0.25">
      <c r="A1131" s="26"/>
      <c r="B1131" s="73">
        <v>10</v>
      </c>
      <c r="C1131" s="68">
        <v>20</v>
      </c>
      <c r="D1131" s="68">
        <v>30</v>
      </c>
      <c r="E1131" s="68">
        <v>40</v>
      </c>
      <c r="F1131" s="77">
        <v>50</v>
      </c>
      <c r="G1131" s="20"/>
      <c r="H1131" s="73">
        <v>15</v>
      </c>
      <c r="I1131" s="68">
        <v>30</v>
      </c>
      <c r="J1131" s="68">
        <v>45</v>
      </c>
      <c r="K1131" s="68">
        <v>60</v>
      </c>
      <c r="L1131" s="68">
        <v>75</v>
      </c>
      <c r="M1131" s="68">
        <v>90</v>
      </c>
      <c r="N1131" s="89"/>
    </row>
    <row r="1132" spans="1:15" x14ac:dyDescent="0.25">
      <c r="A1132" s="26"/>
      <c r="B1132" s="73">
        <v>50</v>
      </c>
      <c r="C1132" s="68">
        <v>60</v>
      </c>
      <c r="D1132" s="68">
        <v>70</v>
      </c>
      <c r="E1132" s="68">
        <v>80</v>
      </c>
      <c r="F1132" s="77">
        <v>90</v>
      </c>
      <c r="G1132" s="20"/>
      <c r="H1132" s="73">
        <v>10</v>
      </c>
      <c r="I1132" s="68">
        <v>20</v>
      </c>
      <c r="J1132" s="68">
        <v>30</v>
      </c>
      <c r="K1132" s="68">
        <v>40</v>
      </c>
      <c r="L1132" s="68">
        <v>50</v>
      </c>
      <c r="M1132" s="68">
        <v>60</v>
      </c>
      <c r="N1132" s="89"/>
    </row>
    <row r="1133" spans="1:15" x14ac:dyDescent="0.25">
      <c r="A1133" s="26"/>
      <c r="B1133" s="73">
        <v>10</v>
      </c>
      <c r="C1133" s="68">
        <v>20</v>
      </c>
      <c r="D1133" s="68">
        <v>30</v>
      </c>
      <c r="E1133" s="68">
        <v>40</v>
      </c>
      <c r="F1133" s="77">
        <v>50</v>
      </c>
      <c r="G1133" s="20"/>
      <c r="H1133" s="73">
        <v>20</v>
      </c>
      <c r="I1133" s="68">
        <v>40</v>
      </c>
      <c r="J1133" s="68">
        <v>60</v>
      </c>
      <c r="K1133" s="68">
        <v>80</v>
      </c>
      <c r="L1133" s="68">
        <v>90</v>
      </c>
      <c r="M1133" s="68">
        <v>80</v>
      </c>
      <c r="N1133" s="89"/>
    </row>
    <row r="1134" spans="1:15" x14ac:dyDescent="0.25">
      <c r="A1134" s="26"/>
      <c r="B1134" s="73">
        <v>50</v>
      </c>
      <c r="C1134" s="68">
        <v>60</v>
      </c>
      <c r="D1134" s="68">
        <v>70</v>
      </c>
      <c r="E1134" s="68">
        <v>80</v>
      </c>
      <c r="F1134" s="77">
        <v>90</v>
      </c>
      <c r="G1134" s="20"/>
      <c r="H1134" s="73">
        <v>10</v>
      </c>
      <c r="I1134" s="68">
        <v>20</v>
      </c>
      <c r="J1134" s="68">
        <v>30</v>
      </c>
      <c r="K1134" s="68">
        <v>40</v>
      </c>
      <c r="L1134" s="68">
        <v>50</v>
      </c>
      <c r="M1134" s="68">
        <v>60</v>
      </c>
      <c r="N1134" s="89"/>
    </row>
    <row r="1135" spans="1:15" x14ac:dyDescent="0.25">
      <c r="A1135" s="26"/>
      <c r="B1135" s="73">
        <v>10</v>
      </c>
      <c r="C1135" s="68">
        <v>20</v>
      </c>
      <c r="D1135" s="68">
        <v>30</v>
      </c>
      <c r="E1135" s="68">
        <v>40</v>
      </c>
      <c r="F1135" s="77">
        <v>50</v>
      </c>
      <c r="G1135" s="20"/>
      <c r="H1135" s="73">
        <v>15</v>
      </c>
      <c r="I1135" s="68">
        <v>30</v>
      </c>
      <c r="J1135" s="68">
        <v>45</v>
      </c>
      <c r="K1135" s="68">
        <v>60</v>
      </c>
      <c r="L1135" s="68">
        <v>75</v>
      </c>
      <c r="M1135" s="68">
        <v>90</v>
      </c>
      <c r="N1135" s="89"/>
    </row>
    <row r="1136" spans="1:15" x14ac:dyDescent="0.25">
      <c r="A1136" s="26"/>
      <c r="B1136" s="73"/>
      <c r="C1136" s="68"/>
      <c r="D1136" s="68"/>
      <c r="E1136" s="68"/>
      <c r="F1136" s="77"/>
      <c r="G1136" s="20"/>
      <c r="H1136" s="73"/>
      <c r="I1136" s="68"/>
      <c r="J1136" s="68"/>
      <c r="K1136" s="68"/>
      <c r="L1136" s="68"/>
      <c r="M1136" s="68"/>
      <c r="N1136" s="89"/>
    </row>
    <row r="1137" spans="1:14" x14ac:dyDescent="0.25">
      <c r="A1137" s="57"/>
      <c r="B1137" s="74" t="s">
        <v>55</v>
      </c>
      <c r="C1137" s="75">
        <f>AVERAGE(B1131:F1135)</f>
        <v>46</v>
      </c>
      <c r="D1137" s="76"/>
      <c r="E1137" s="75"/>
      <c r="F1137" s="70"/>
      <c r="G1137" s="20"/>
      <c r="H1137" s="74" t="s">
        <v>55</v>
      </c>
      <c r="I1137" s="75">
        <f>AVERAGE(H1131:M1135)</f>
        <v>47.333333333333336</v>
      </c>
      <c r="J1137" s="76"/>
      <c r="K1137" s="75"/>
      <c r="L1137" s="75"/>
      <c r="M1137" s="75"/>
      <c r="N1137" s="90"/>
    </row>
    <row r="1138" spans="1:14" x14ac:dyDescent="0.25">
      <c r="A1138" s="26"/>
      <c r="N1138" s="27"/>
    </row>
    <row r="1139" spans="1:14" x14ac:dyDescent="0.25">
      <c r="A1139" s="91" t="s">
        <v>311</v>
      </c>
      <c r="B1139" s="67"/>
      <c r="C1139" s="64"/>
      <c r="D1139" s="64"/>
      <c r="E1139" s="64"/>
      <c r="F1139" s="64"/>
      <c r="G1139" s="65"/>
      <c r="N1139" s="27"/>
    </row>
    <row r="1140" spans="1:14" x14ac:dyDescent="0.25">
      <c r="A1140" s="61" t="s">
        <v>312</v>
      </c>
      <c r="B1140" s="42"/>
      <c r="C1140" s="9"/>
      <c r="D1140" s="9"/>
      <c r="E1140" s="9"/>
      <c r="F1140" s="9"/>
      <c r="G1140" s="72"/>
      <c r="N1140" s="27"/>
    </row>
    <row r="1141" spans="1:14" x14ac:dyDescent="0.25">
      <c r="A1141" s="61"/>
      <c r="B1141" s="42"/>
      <c r="C1141" s="9"/>
      <c r="D1141" s="9"/>
      <c r="E1141" s="9"/>
      <c r="F1141" s="9"/>
      <c r="G1141" s="72"/>
      <c r="N1141" s="27"/>
    </row>
    <row r="1142" spans="1:14" x14ac:dyDescent="0.25">
      <c r="A1142" s="60" t="s">
        <v>313</v>
      </c>
      <c r="B1142" s="42"/>
      <c r="C1142" s="9"/>
      <c r="D1142" s="9"/>
      <c r="E1142" s="9"/>
      <c r="F1142" s="9"/>
      <c r="G1142" s="72"/>
      <c r="N1142" s="27"/>
    </row>
    <row r="1143" spans="1:14" ht="16.5" thickBot="1" x14ac:dyDescent="0.3">
      <c r="A1143" s="62" t="s">
        <v>314</v>
      </c>
      <c r="B1143" s="53"/>
      <c r="C1143" s="22"/>
      <c r="D1143" s="22"/>
      <c r="E1143" s="22"/>
      <c r="F1143" s="22"/>
      <c r="G1143" s="79"/>
      <c r="H1143" s="33"/>
      <c r="I1143" s="33"/>
      <c r="J1143" s="33"/>
      <c r="K1143" s="33"/>
      <c r="L1143" s="33"/>
      <c r="M1143" s="33"/>
      <c r="N1143" s="34"/>
    </row>
    <row r="1144" spans="1:14" x14ac:dyDescent="0.25">
      <c r="A1144" s="20"/>
      <c r="B1144" s="20"/>
    </row>
  </sheetData>
  <mergeCells count="100">
    <mergeCell ref="A1088:N1088"/>
    <mergeCell ref="A1092:N1095"/>
    <mergeCell ref="A1103:N1106"/>
    <mergeCell ref="A1123:N1126"/>
    <mergeCell ref="B1129:F1129"/>
    <mergeCell ref="H1129:N1129"/>
    <mergeCell ref="A1121:C1121"/>
    <mergeCell ref="A1090:C1090"/>
    <mergeCell ref="A1049:N1052"/>
    <mergeCell ref="A1055:N1058"/>
    <mergeCell ref="A1061:N1064"/>
    <mergeCell ref="A1069:N1072"/>
    <mergeCell ref="A1078:N1081"/>
    <mergeCell ref="A1067:C1067"/>
    <mergeCell ref="A988:N991"/>
    <mergeCell ref="A1000:N1003"/>
    <mergeCell ref="A1019:N1022"/>
    <mergeCell ref="A1036:N1039"/>
    <mergeCell ref="A1045:N1045"/>
    <mergeCell ref="A1010:N1013"/>
    <mergeCell ref="B1023:C1024"/>
    <mergeCell ref="A1030:N1033"/>
    <mergeCell ref="A940:N940"/>
    <mergeCell ref="A944:N947"/>
    <mergeCell ref="A954:N957"/>
    <mergeCell ref="A965:N968"/>
    <mergeCell ref="A975:N978"/>
    <mergeCell ref="A942:C942"/>
    <mergeCell ref="A903:N906"/>
    <mergeCell ref="A908:B908"/>
    <mergeCell ref="A910:B910"/>
    <mergeCell ref="A920:N923"/>
    <mergeCell ref="A794:N797"/>
    <mergeCell ref="A823:N826"/>
    <mergeCell ref="A853:N856"/>
    <mergeCell ref="A884:N884"/>
    <mergeCell ref="A886:N889"/>
    <mergeCell ref="A913:N913"/>
    <mergeCell ref="A735:N735"/>
    <mergeCell ref="A737:N740"/>
    <mergeCell ref="A766:N769"/>
    <mergeCell ref="A624:N627"/>
    <mergeCell ref="A650:N653"/>
    <mergeCell ref="A679:N682"/>
    <mergeCell ref="A753:N753"/>
    <mergeCell ref="A61:N61"/>
    <mergeCell ref="A353:N356"/>
    <mergeCell ref="A300:N303"/>
    <mergeCell ref="A266:N269"/>
    <mergeCell ref="A421:N424"/>
    <mergeCell ref="A118:N118"/>
    <mergeCell ref="A138:N138"/>
    <mergeCell ref="A159:N159"/>
    <mergeCell ref="A183:N183"/>
    <mergeCell ref="A207:N207"/>
    <mergeCell ref="A246:N246"/>
    <mergeCell ref="A277:N277"/>
    <mergeCell ref="A1:N4"/>
    <mergeCell ref="A20:N23"/>
    <mergeCell ref="A39:N42"/>
    <mergeCell ref="A196:N199"/>
    <mergeCell ref="A230:N233"/>
    <mergeCell ref="A131:N134"/>
    <mergeCell ref="A107:N110"/>
    <mergeCell ref="A148:N151"/>
    <mergeCell ref="A167:N170"/>
    <mergeCell ref="A63:N66"/>
    <mergeCell ref="A85:N88"/>
    <mergeCell ref="A9:N9"/>
    <mergeCell ref="A28:N28"/>
    <mergeCell ref="A50:N50"/>
    <mergeCell ref="A71:N71"/>
    <mergeCell ref="A94:N94"/>
    <mergeCell ref="A723:N723"/>
    <mergeCell ref="A308:N308"/>
    <mergeCell ref="A369:N369"/>
    <mergeCell ref="A432:N432"/>
    <mergeCell ref="A502:N502"/>
    <mergeCell ref="A566:N566"/>
    <mergeCell ref="A600:N600"/>
    <mergeCell ref="A557:N560"/>
    <mergeCell ref="A602:N605"/>
    <mergeCell ref="A486:N489"/>
    <mergeCell ref="A707:N710"/>
    <mergeCell ref="A1047:C1047"/>
    <mergeCell ref="A998:C998"/>
    <mergeCell ref="A932:N932"/>
    <mergeCell ref="A305:B305"/>
    <mergeCell ref="A306:B306"/>
    <mergeCell ref="A925:B925"/>
    <mergeCell ref="A928:B928"/>
    <mergeCell ref="A782:N782"/>
    <mergeCell ref="A811:N811"/>
    <mergeCell ref="A841:N841"/>
    <mergeCell ref="A872:N872"/>
    <mergeCell ref="A895:N895"/>
    <mergeCell ref="A613:N613"/>
    <mergeCell ref="A638:N638"/>
    <mergeCell ref="A666:N666"/>
    <mergeCell ref="A695:N695"/>
  </mergeCells>
  <phoneticPr fontId="3" type="noConversion"/>
  <pageMargins left="0.7" right="0.7" top="0.75" bottom="0.75" header="0.3" footer="0.3"/>
  <pageSetup paperSize="1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2023-12-29T11:53:02Z</cp:lastPrinted>
  <dcterms:created xsi:type="dcterms:W3CDTF">2015-06-05T18:17:20Z</dcterms:created>
  <dcterms:modified xsi:type="dcterms:W3CDTF">2023-12-29T17:00:48Z</dcterms:modified>
</cp:coreProperties>
</file>